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showObjects="none" codeName="ThisWorkbook"/>
  <mc:AlternateContent xmlns:mc="http://schemas.openxmlformats.org/markup-compatibility/2006">
    <mc:Choice Requires="x15">
      <x15ac:absPath xmlns:x15ac="http://schemas.microsoft.com/office/spreadsheetml/2010/11/ac" url="C:\Users\miran_000\Downloads\"/>
    </mc:Choice>
  </mc:AlternateContent>
  <bookViews>
    <workbookView xWindow="0" yWindow="600" windowWidth="7815" windowHeight="5745"/>
  </bookViews>
  <sheets>
    <sheet name="Ch002 Worksheet" sheetId="104" r:id="rId1"/>
  </sheets>
  <calcPr calcId="171027" concurrentCalc="0"/>
</workbook>
</file>

<file path=xl/calcChain.xml><?xml version="1.0" encoding="utf-8"?>
<calcChain xmlns="http://schemas.openxmlformats.org/spreadsheetml/2006/main">
  <c r="D39" i="104" l="1"/>
  <c r="D38" i="104"/>
  <c r="D34" i="104"/>
  <c r="D27" i="104"/>
  <c r="C25" i="104"/>
  <c r="D138" i="104"/>
  <c r="I331" i="104"/>
  <c r="H331" i="104"/>
  <c r="E331" i="104"/>
  <c r="D331" i="104"/>
  <c r="I326" i="104"/>
  <c r="H326" i="104"/>
  <c r="E326" i="104"/>
  <c r="D326" i="104"/>
  <c r="I321" i="104"/>
  <c r="H321" i="104"/>
  <c r="E321" i="104"/>
  <c r="D321" i="104"/>
  <c r="I316" i="104"/>
  <c r="H316" i="104"/>
  <c r="J314" i="104"/>
  <c r="J313" i="104"/>
  <c r="J312" i="104"/>
  <c r="E223" i="104"/>
  <c r="E222" i="104"/>
  <c r="F202" i="104"/>
  <c r="F201" i="104"/>
  <c r="F200" i="104"/>
  <c r="E189" i="104"/>
  <c r="D172" i="104"/>
  <c r="D153" i="104"/>
  <c r="D87" i="104"/>
  <c r="E65" i="104"/>
  <c r="E57" i="104"/>
  <c r="E35" i="104"/>
  <c r="E27" i="104"/>
  <c r="E316" i="104"/>
  <c r="D316" i="104"/>
  <c r="G320" i="104"/>
  <c r="G330" i="104"/>
  <c r="C330" i="104"/>
  <c r="G325" i="104"/>
  <c r="C325" i="104"/>
  <c r="C320" i="104"/>
  <c r="G315" i="104"/>
  <c r="C315" i="104"/>
  <c r="D304" i="104"/>
  <c r="D302" i="104"/>
  <c r="D301" i="104"/>
  <c r="D300" i="104"/>
  <c r="D299" i="104"/>
  <c r="D298" i="104"/>
  <c r="D297" i="104"/>
  <c r="D295" i="104"/>
  <c r="D294" i="104"/>
  <c r="D293" i="104"/>
  <c r="E269" i="104"/>
  <c r="E248" i="104"/>
  <c r="D227" i="104"/>
  <c r="D204" i="104"/>
  <c r="E204" i="104"/>
  <c r="C204" i="104"/>
  <c r="F184" i="104"/>
  <c r="D179" i="104"/>
  <c r="D173" i="104"/>
  <c r="F169" i="104"/>
  <c r="G332" i="104"/>
  <c r="E265" i="104"/>
  <c r="E276" i="104"/>
  <c r="E264" i="104"/>
  <c r="E270" i="104"/>
  <c r="E243" i="104"/>
  <c r="E261" i="104"/>
  <c r="E244" i="104"/>
  <c r="E249" i="104"/>
  <c r="D225" i="104"/>
  <c r="E167" i="104"/>
  <c r="E166" i="104"/>
  <c r="D151" i="104"/>
  <c r="D149" i="104"/>
  <c r="D147" i="104"/>
  <c r="D141" i="104"/>
  <c r="D333" i="104"/>
  <c r="H333" i="104"/>
  <c r="E333" i="104"/>
  <c r="C225" i="104"/>
  <c r="E157" i="104"/>
  <c r="E158" i="104"/>
  <c r="E160" i="104"/>
  <c r="F160" i="104"/>
  <c r="D135" i="104"/>
  <c r="D131" i="104"/>
  <c r="D127" i="104"/>
  <c r="D120" i="104"/>
  <c r="D226" i="104"/>
  <c r="F102" i="104"/>
  <c r="E107" i="104"/>
  <c r="I333" i="104"/>
  <c r="D229" i="104"/>
  <c r="D228" i="104"/>
  <c r="D89" i="104"/>
  <c r="C68" i="104"/>
  <c r="C67" i="104"/>
  <c r="C64" i="104"/>
  <c r="C63" i="104"/>
  <c r="C62" i="104"/>
  <c r="D60" i="104"/>
  <c r="D52" i="104"/>
  <c r="D51" i="104"/>
  <c r="F95" i="104"/>
  <c r="F110" i="104"/>
  <c r="F91" i="104"/>
  <c r="E69" i="104"/>
  <c r="C38" i="104"/>
  <c r="C37" i="104"/>
  <c r="C34" i="104"/>
  <c r="C33" i="104"/>
  <c r="C32" i="104"/>
  <c r="D30" i="104"/>
  <c r="D22" i="104"/>
  <c r="D21" i="104"/>
  <c r="E39" i="104"/>
</calcChain>
</file>

<file path=xl/sharedStrings.xml><?xml version="1.0" encoding="utf-8"?>
<sst xmlns="http://schemas.openxmlformats.org/spreadsheetml/2006/main" count="329" uniqueCount="206">
  <si>
    <t>Sales</t>
  </si>
  <si>
    <t>Gross margin</t>
  </si>
  <si>
    <t>Net operating income</t>
  </si>
  <si>
    <t>Variable costs:</t>
  </si>
  <si>
    <t>Cost of goods sold</t>
  </si>
  <si>
    <t>Variable selling</t>
  </si>
  <si>
    <t>Variable administrative</t>
  </si>
  <si>
    <t>Fixed costs:</t>
  </si>
  <si>
    <t>Fixed selling</t>
  </si>
  <si>
    <t>Fixed administrative</t>
  </si>
  <si>
    <t>Traditional Format Income Statement</t>
  </si>
  <si>
    <t>Selling and administrative expenses:</t>
  </si>
  <si>
    <t>Selling</t>
  </si>
  <si>
    <t>Administrative</t>
  </si>
  <si>
    <t>Contribution Format Income Statement</t>
  </si>
  <si>
    <t>Variable expenses:</t>
  </si>
  <si>
    <t>Variable administration</t>
  </si>
  <si>
    <t>Fixed expenses:</t>
  </si>
  <si>
    <t>Contribution margin</t>
  </si>
  <si>
    <r>
      <rPr>
        <b/>
        <u/>
        <sz val="12"/>
        <color rgb="FF0000FF"/>
        <rFont val="Arial"/>
        <family val="2"/>
      </rPr>
      <t>Note</t>
    </r>
    <r>
      <rPr>
        <b/>
        <sz val="12"/>
        <color rgb="FF0000FF"/>
        <rFont val="Arial"/>
        <family val="2"/>
      </rPr>
      <t>:</t>
    </r>
    <r>
      <rPr>
        <sz val="12"/>
        <color rgb="FF0000FF"/>
        <rFont val="Arial"/>
        <family val="2"/>
      </rPr>
      <t xml:space="preserve"> Use your text and provided resources!</t>
    </r>
  </si>
  <si>
    <r>
      <t xml:space="preserve">See </t>
    </r>
    <r>
      <rPr>
        <b/>
        <i/>
        <u/>
        <sz val="12"/>
        <color rgb="FF0000FF"/>
        <rFont val="Arial"/>
        <family val="2"/>
      </rPr>
      <t>Problem details</t>
    </r>
    <r>
      <rPr>
        <sz val="12"/>
        <color rgb="FF0000FF"/>
        <rFont val="Arial"/>
        <family val="2"/>
      </rPr>
      <t xml:space="preserve"> beginning </t>
    </r>
    <r>
      <rPr>
        <b/>
        <sz val="12"/>
        <color rgb="FF0000FF"/>
        <rFont val="Arial"/>
        <family val="2"/>
      </rPr>
      <t>page 52</t>
    </r>
  </si>
  <si>
    <t>Chapter 2: Applying Excel p. 52</t>
  </si>
  <si>
    <t>1.</t>
  </si>
  <si>
    <t>2.</t>
  </si>
  <si>
    <t xml:space="preserve">Direct materials </t>
  </si>
  <si>
    <t xml:space="preserve">Direct labor </t>
  </si>
  <si>
    <t xml:space="preserve">Variable manufacturing overhead </t>
  </si>
  <si>
    <t xml:space="preserve">Variable manufacturing cost per unit </t>
  </si>
  <si>
    <t xml:space="preserve">Variable manufacturing cost per unit (a) </t>
  </si>
  <si>
    <t xml:space="preserve">Number of units produced (b) </t>
  </si>
  <si>
    <t xml:space="preserve">Total variable manufacturing cost (a) × (b) </t>
  </si>
  <si>
    <t xml:space="preserve">Average fixed manufacturing overhead per unit (c) </t>
  </si>
  <si>
    <t xml:space="preserve">Number of units produced (d) </t>
  </si>
  <si>
    <t xml:space="preserve">Total fixed manufacturing cost (c) × (d) </t>
  </si>
  <si>
    <t xml:space="preserve">Total product (manufacturing) cost </t>
  </si>
  <si>
    <t>Direct materials</t>
  </si>
  <si>
    <t>Direct labor</t>
  </si>
  <si>
    <t>Variable manufacturing costs</t>
  </si>
  <si>
    <t>Fixed manufacturing overhead</t>
  </si>
  <si>
    <t>Fixed selling expense</t>
  </si>
  <si>
    <t>Fixed administrative expense</t>
  </si>
  <si>
    <t>Sales commissions</t>
  </si>
  <si>
    <t>Variable administrative expense</t>
  </si>
  <si>
    <t>Amount per unit</t>
  </si>
  <si>
    <t xml:space="preserve">Sales commissions </t>
  </si>
  <si>
    <t xml:space="preserve">Variable administrative expense </t>
  </si>
  <si>
    <t xml:space="preserve">Variable selling and administrative per unit </t>
  </si>
  <si>
    <t xml:space="preserve">Variable selling and admin. per unit (a) </t>
  </si>
  <si>
    <t xml:space="preserve">Number of units sold (b) </t>
  </si>
  <si>
    <t xml:space="preserve">Number of units sold (d) </t>
  </si>
  <si>
    <t xml:space="preserve">Total fixed selling and administrative expense (c) × (d) </t>
  </si>
  <si>
    <t xml:space="preserve">Total period (nonmanufacturing) cost </t>
  </si>
  <si>
    <t xml:space="preserve">Total variable selling and admin. Expense (a) × (b) </t>
  </si>
  <si>
    <t xml:space="preserve">Average fixed selling and administrative expense per unit (c) </t>
  </si>
  <si>
    <t>Provided Data</t>
  </si>
  <si>
    <t>Duplicated from above</t>
  </si>
  <si>
    <r>
      <rPr>
        <sz val="10"/>
        <color rgb="FF0000FF"/>
        <rFont val="Arial"/>
        <family val="2"/>
      </rPr>
      <t>Amount</t>
    </r>
    <r>
      <rPr>
        <u/>
        <sz val="10"/>
        <color rgb="FF0000FF"/>
        <rFont val="Arial"/>
        <family val="2"/>
      </rPr>
      <t xml:space="preserve"> per unit</t>
    </r>
  </si>
  <si>
    <r>
      <rPr>
        <b/>
        <sz val="10"/>
        <color rgb="FF0000FF"/>
        <rFont val="Arial"/>
        <family val="2"/>
      </rPr>
      <t>Note:</t>
    </r>
    <r>
      <rPr>
        <sz val="10"/>
        <color rgb="FF0000FF"/>
        <rFont val="Arial"/>
        <family val="2"/>
      </rPr>
      <t xml:space="preserve"> </t>
    </r>
    <r>
      <rPr>
        <i/>
        <sz val="10"/>
        <color rgb="FF0000FF"/>
        <rFont val="Arial"/>
        <family val="2"/>
      </rPr>
      <t>The average fixed manufacturing overhead cost per unit of $4.00 is valid for only one level of activity—10,000 units produced.</t>
    </r>
  </si>
  <si>
    <r>
      <rPr>
        <b/>
        <sz val="9"/>
        <color rgb="FF0000FF"/>
        <rFont val="Arial"/>
        <family val="2"/>
      </rPr>
      <t>Note:</t>
    </r>
    <r>
      <rPr>
        <sz val="9"/>
        <color rgb="FF0000FF"/>
        <rFont val="Arial"/>
        <family val="2"/>
      </rPr>
      <t xml:space="preserve"> </t>
    </r>
    <r>
      <rPr>
        <i/>
        <sz val="9"/>
        <color rgb="FF0000FF"/>
        <rFont val="Arial"/>
        <family val="2"/>
      </rPr>
      <t>The average fixed manufacturing overhead cost per unit of $4.00 is valid for only one level of activity—10,000 units produced.</t>
    </r>
  </si>
  <si>
    <t>Enter a formula into each of the shaded cells below</t>
  </si>
  <si>
    <t>The Foundational 15, p. 53</t>
  </si>
  <si>
    <t>3.</t>
  </si>
  <si>
    <t xml:space="preserve">Variable cost per unit sold </t>
  </si>
  <si>
    <t>4.</t>
  </si>
  <si>
    <t>5.</t>
  </si>
  <si>
    <t>Variable cost per unit sold</t>
  </si>
  <si>
    <t>Number of units sold</t>
  </si>
  <si>
    <t>Total variable costs</t>
  </si>
  <si>
    <t>6.</t>
  </si>
  <si>
    <t xml:space="preserve">Total variable costs </t>
  </si>
  <si>
    <t>7.</t>
  </si>
  <si>
    <t xml:space="preserve">Total fixed manufacturing cost (see requirement 1) </t>
  </si>
  <si>
    <t>Number of units produced</t>
  </si>
  <si>
    <t>Average fixed manufacturing cost per unit produced</t>
  </si>
  <si>
    <t>8.</t>
  </si>
  <si>
    <t>Total fixed manufacturing cost (see requirement 1)</t>
  </si>
  <si>
    <t>9.</t>
  </si>
  <si>
    <t>10.</t>
  </si>
  <si>
    <t xml:space="preserve">Total manufacturing overhead cost </t>
  </si>
  <si>
    <t>11.</t>
  </si>
  <si>
    <t>Total fixed overhead</t>
  </si>
  <si>
    <t>Variable overhead per unit</t>
  </si>
  <si>
    <t>12.</t>
  </si>
  <si>
    <t>Total variable overhead cost</t>
  </si>
  <si>
    <t>Total manufacturing overhead cost</t>
  </si>
  <si>
    <t>Manufacturing overhead per unit</t>
  </si>
  <si>
    <t xml:space="preserve">Selling price per unit </t>
  </si>
  <si>
    <t xml:space="preserve">Contribution margin per unit </t>
  </si>
  <si>
    <t>13.</t>
  </si>
  <si>
    <t xml:space="preserve">Direct materials per unit </t>
  </si>
  <si>
    <t xml:space="preserve">Direct labor per unit </t>
  </si>
  <si>
    <t xml:space="preserve">Direct manufacturing cost per unit (a) </t>
  </si>
  <si>
    <t xml:space="preserve">Total indirect manufacturing cost </t>
  </si>
  <si>
    <t>14.</t>
  </si>
  <si>
    <t xml:space="preserve">Variable manufacturing overhead per unit </t>
  </si>
  <si>
    <t xml:space="preserve">Incremental cost per unit produced </t>
  </si>
  <si>
    <t>15.</t>
  </si>
  <si>
    <t>Total direct manufacturing cost</t>
  </si>
  <si>
    <t>Exercises, beginning p. 53</t>
  </si>
  <si>
    <r>
      <rPr>
        <b/>
        <sz val="10"/>
        <color rgb="FF0000FF"/>
        <rFont val="Arial"/>
        <family val="2"/>
      </rPr>
      <t>Note:</t>
    </r>
    <r>
      <rPr>
        <sz val="10"/>
        <color rgb="FF0000FF"/>
        <rFont val="Arial"/>
        <family val="2"/>
      </rPr>
      <t xml:space="preserve"> </t>
    </r>
    <r>
      <rPr>
        <i/>
        <sz val="10"/>
        <color rgb="FF0000FF"/>
        <rFont val="Arial"/>
        <family val="2"/>
      </rPr>
      <t>Variable selling and administrative expenses are variable with respect to the number of units sold, not the number of units produced.</t>
    </r>
  </si>
  <si>
    <t xml:space="preserve">Fixed cost </t>
  </si>
  <si>
    <t xml:space="preserve">Variable cost </t>
  </si>
  <si>
    <t xml:space="preserve">Total cost </t>
  </si>
  <si>
    <t xml:space="preserve">Average cost per cup served * </t>
  </si>
  <si>
    <t>* Total cost ÷ cups of coffee served in a week</t>
  </si>
  <si>
    <t>Cups of Coffee Served  in a Week</t>
  </si>
  <si>
    <t>Exercise 2-4, #1 only</t>
  </si>
  <si>
    <t xml:space="preserve">Change </t>
  </si>
  <si>
    <t>Variable cost</t>
  </si>
  <si>
    <t>Variable cost element</t>
  </si>
  <si>
    <t xml:space="preserve">Fixed cost element </t>
  </si>
  <si>
    <t>Occupancy-Days</t>
  </si>
  <si>
    <t>Electrical Costs</t>
  </si>
  <si>
    <t>Exercise 2-5, #1 only</t>
  </si>
  <si>
    <t>January</t>
  </si>
  <si>
    <t>February</t>
  </si>
  <si>
    <t>March</t>
  </si>
  <si>
    <t>April</t>
  </si>
  <si>
    <t>May</t>
  </si>
  <si>
    <t>June</t>
  </si>
  <si>
    <t>July</t>
  </si>
  <si>
    <t>August</t>
  </si>
  <si>
    <t>September</t>
  </si>
  <si>
    <t>October</t>
  </si>
  <si>
    <t>November</t>
  </si>
  <si>
    <t>December</t>
  </si>
  <si>
    <t>High activity level</t>
  </si>
  <si>
    <t>Low activity level</t>
  </si>
  <si>
    <t>Total Cost (highest cost level)</t>
  </si>
  <si>
    <t xml:space="preserve">Sales </t>
  </si>
  <si>
    <t xml:space="preserve">Gross margin </t>
  </si>
  <si>
    <t xml:space="preserve">Net operating income </t>
  </si>
  <si>
    <t>Exercise 2-5, #1, #2, and #3</t>
  </si>
  <si>
    <t>Use the data provided mid-page 58 to complete Traditional and Contribution Format Income Statements (input formats below)</t>
  </si>
  <si>
    <t>Traditional income statement</t>
  </si>
  <si>
    <t>The Alpine House, Inc.</t>
  </si>
  <si>
    <t xml:space="preserve">     Beginning Inventory</t>
  </si>
  <si>
    <t xml:space="preserve">     Ending Inventory</t>
  </si>
  <si>
    <t xml:space="preserve">     Merchandise Purchases</t>
  </si>
  <si>
    <t>Total Selling and administrative expenses:</t>
  </si>
  <si>
    <t xml:space="preserve">     Selling expenses</t>
  </si>
  <si>
    <t xml:space="preserve">     Administrative expenses</t>
  </si>
  <si>
    <t xml:space="preserve">Contribution margin </t>
  </si>
  <si>
    <t>Contribution format income statement</t>
  </si>
  <si>
    <t>Total Variable Expenses</t>
  </si>
  <si>
    <t>Cost of goods sold:</t>
  </si>
  <si>
    <t xml:space="preserve">     Selling expenses </t>
  </si>
  <si>
    <t xml:space="preserve">     Administrative expenses </t>
  </si>
  <si>
    <t>Total Fixed expenses</t>
  </si>
  <si>
    <t>Number of skis sold</t>
  </si>
  <si>
    <t>Total Contribution Margin</t>
  </si>
  <si>
    <t>The contribution of each pair of skis toward fixed expenses and profits</t>
  </si>
  <si>
    <t>Appendix 2B Exercises and Problems, beginning p. 80</t>
  </si>
  <si>
    <t>Exercise 2B-1</t>
  </si>
  <si>
    <t>1. Appraisal costs</t>
  </si>
  <si>
    <t>2. Quality cost report</t>
  </si>
  <si>
    <t>3. Quality of conformance</t>
  </si>
  <si>
    <t>4. Internal failure costs</t>
  </si>
  <si>
    <t>5. Quality circles</t>
  </si>
  <si>
    <t>6. Prevention costs</t>
  </si>
  <si>
    <t>7. External failure costs</t>
  </si>
  <si>
    <t>8. Quality costs</t>
  </si>
  <si>
    <t>Matching Term</t>
  </si>
  <si>
    <t>Definition number (see p. 80):</t>
  </si>
  <si>
    <t>Two terms</t>
  </si>
  <si>
    <t>Match the eight terms shown immediately below with the 12 definitions on page 80.  Input the number assigned to each term to match the numbered definition.  There is a match for every term and a term for every definition.  Two definitions have two matching terms, show both.</t>
  </si>
  <si>
    <t>Prevention costs:</t>
  </si>
  <si>
    <t xml:space="preserve">Total prevention costs </t>
  </si>
  <si>
    <t>Appraisal costs:</t>
  </si>
  <si>
    <t xml:space="preserve">Total appraisal costs </t>
  </si>
  <si>
    <t>Internal failure costs:</t>
  </si>
  <si>
    <t xml:space="preserve">Total internal failure costs </t>
  </si>
  <si>
    <t>External failure costs:</t>
  </si>
  <si>
    <t xml:space="preserve">Total external failure costs </t>
  </si>
  <si>
    <t xml:space="preserve">Total quality cost </t>
  </si>
  <si>
    <t xml:space="preserve">Total production cost </t>
  </si>
  <si>
    <t>* Percentage figures may not add down due to rounding.</t>
  </si>
  <si>
    <t xml:space="preserve">  Machine maintenance </t>
  </si>
  <si>
    <t xml:space="preserve">  Training suppliers </t>
  </si>
  <si>
    <t xml:space="preserve">  Quality circles </t>
  </si>
  <si>
    <t xml:space="preserve">  Incoming inspection </t>
  </si>
  <si>
    <t xml:space="preserve">  Final testing </t>
  </si>
  <si>
    <t xml:space="preserve">  Rework </t>
  </si>
  <si>
    <t xml:space="preserve">  Scrap </t>
  </si>
  <si>
    <t xml:space="preserve">  Warranty repairs </t>
  </si>
  <si>
    <t xml:space="preserve">  Customer returns </t>
  </si>
  <si>
    <t>Last Year</t>
  </si>
  <si>
    <t>This Year</t>
  </si>
  <si>
    <t>Amount</t>
  </si>
  <si>
    <t>Percent*</t>
  </si>
  <si>
    <t>Prod. Cost</t>
  </si>
  <si>
    <t>Qual. Cost</t>
  </si>
  <si>
    <t>Problem 2B-3, #1 and #2</t>
  </si>
  <si>
    <t>An analysis of the company’s quality cost report is presented below:</t>
  </si>
  <si>
    <t>From the above analysis how would you assess the year over year change for each category:</t>
  </si>
  <si>
    <t>External failure costs (25-30 words±):</t>
  </si>
  <si>
    <t>Appraisal costs (10-15 words±):</t>
  </si>
  <si>
    <t>Internal failure costs (25-30 words±):</t>
  </si>
  <si>
    <t>Prevention costs (25-30 words±):</t>
  </si>
  <si>
    <r>
      <t>Total quality costs (25-30 words</t>
    </r>
    <r>
      <rPr>
        <b/>
        <sz val="10"/>
        <color rgb="FF0000FF"/>
        <rFont val="Times New Roman"/>
        <family val="1"/>
      </rPr>
      <t>±</t>
    </r>
    <r>
      <rPr>
        <b/>
        <sz val="11"/>
        <color rgb="FF0000FF"/>
        <rFont val="Arial"/>
        <family val="2"/>
      </rPr>
      <t>)</t>
    </r>
    <r>
      <rPr>
        <b/>
        <sz val="10"/>
        <color rgb="FF0000FF"/>
        <rFont val="Arial"/>
        <family val="2"/>
      </rPr>
      <t>:</t>
    </r>
  </si>
  <si>
    <r>
      <t>In the box provided below respond to question #2 on p. 82. Do not exceed the space provided (60 words</t>
    </r>
    <r>
      <rPr>
        <sz val="10"/>
        <color rgb="FF0000FF"/>
        <rFont val="Times New Roman"/>
        <family val="1"/>
      </rPr>
      <t>±</t>
    </r>
    <r>
      <rPr>
        <sz val="11"/>
        <color rgb="FF0000FF"/>
        <rFont val="Arial"/>
        <family val="2"/>
      </rPr>
      <t>).</t>
    </r>
  </si>
  <si>
    <t>The End</t>
  </si>
  <si>
    <r>
      <rPr>
        <b/>
        <sz val="12"/>
        <color rgb="FF0000FF"/>
        <rFont val="Arial"/>
        <family val="2"/>
      </rPr>
      <t>Instructions:</t>
    </r>
    <r>
      <rPr>
        <sz val="12"/>
        <color rgb="FF0000FF"/>
        <rFont val="Arial"/>
        <family val="2"/>
      </rPr>
      <t xml:space="preserve"> Complete worksheet, do not respond to questions unless instructed to do so.  Everything in this worksheet relates directly to Problems and Exercises at the end of the chapter in the assigned text.</t>
    </r>
  </si>
  <si>
    <r>
      <t xml:space="preserve">Chapter 2 </t>
    </r>
    <r>
      <rPr>
        <b/>
        <sz val="12"/>
        <rFont val="Arial"/>
        <family val="2"/>
      </rPr>
      <t>15e</t>
    </r>
  </si>
  <si>
    <r>
      <rPr>
        <b/>
        <u/>
        <sz val="10"/>
        <color rgb="FF0000FF"/>
        <rFont val="Arial"/>
        <family val="2"/>
      </rPr>
      <t>Attention</t>
    </r>
    <r>
      <rPr>
        <b/>
        <sz val="10"/>
        <color rgb="FF0000FF"/>
        <rFont val="Arial"/>
        <family val="2"/>
      </rPr>
      <t xml:space="preserve">: </t>
    </r>
    <r>
      <rPr>
        <sz val="10"/>
        <color rgb="FF0000FF"/>
        <rFont val="Arial"/>
        <family val="2"/>
      </rPr>
      <t xml:space="preserve">Tests (and/or quizzes) in Managerial Accounting </t>
    </r>
    <r>
      <rPr>
        <b/>
        <u/>
        <sz val="10"/>
        <color rgb="FF0000FF"/>
        <rFont val="Arial"/>
        <family val="2"/>
      </rPr>
      <t xml:space="preserve">WILL NOT </t>
    </r>
    <r>
      <rPr>
        <sz val="10"/>
        <color rgb="FF0000FF"/>
        <rFont val="Arial"/>
        <family val="2"/>
      </rPr>
      <t>include the CORRECT / INCORRECT indicators.  Therefore, your goal should not be to merely arrive a  solution that moves the indictor from INCORRRECT to CORRECT but to know how you arrived at the correct solution.</t>
    </r>
  </si>
  <si>
    <t>Not required for traditional classroom delivery.  No additional credit is given for completing this portion of the assignment. - Timmons July,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</si>
</sst>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quot;$&quot;#,##0"/>
    <numFmt numFmtId="166" formatCode="_(* #,##0_);_(* \(#,##0\);_(* &quot;-&quot;??_);_(@_)"/>
    <numFmt numFmtId="167" formatCode="&quot;$&quot;#,##0.0"/>
    <numFmt numFmtId="168" formatCode="_(&quot;$&quot;* #,##0.0000_);_(&quot;$&quot;* \(#,##0.0000\);_(&quot;$&quot;* &quot;-&quot;??_);_(@_)"/>
    <numFmt numFmtId="169" formatCode="0.0%"/>
    <numFmt numFmtId="170" formatCode="0.0000"/>
  </numFmts>
  <fonts count="31" x14ac:knownFonts="1">
    <font>
      <sz val="10"/>
      <name val="Arial"/>
    </font>
    <font>
      <sz val="10"/>
      <name val="Arial"/>
      <family val="2"/>
    </font>
    <font>
      <b/>
      <sz val="10"/>
      <name val="Arial"/>
      <family val="2"/>
    </font>
    <font>
      <sz val="10"/>
      <name val="Arial"/>
      <family val="2"/>
    </font>
    <font>
      <b/>
      <sz val="14"/>
      <color rgb="FF0000FF"/>
      <name val="Arial"/>
      <family val="2"/>
    </font>
    <font>
      <sz val="10"/>
      <color rgb="FF0000FF"/>
      <name val="Arial"/>
      <family val="2"/>
    </font>
    <font>
      <b/>
      <sz val="10"/>
      <color rgb="FF0000FF"/>
      <name val="Arial"/>
      <family val="2"/>
    </font>
    <font>
      <i/>
      <sz val="10"/>
      <color rgb="FF0000FF"/>
      <name val="Arial"/>
      <family val="2"/>
    </font>
    <font>
      <sz val="12"/>
      <name val="Arial"/>
      <family val="2"/>
    </font>
    <font>
      <sz val="12"/>
      <color rgb="FF0000FF"/>
      <name val="Arial"/>
      <family val="2"/>
    </font>
    <font>
      <b/>
      <u/>
      <sz val="12"/>
      <color rgb="FF0000FF"/>
      <name val="Arial"/>
      <family val="2"/>
    </font>
    <font>
      <b/>
      <sz val="12"/>
      <color rgb="FF0000FF"/>
      <name val="Arial"/>
      <family val="2"/>
    </font>
    <font>
      <b/>
      <sz val="12"/>
      <color rgb="FF009999"/>
      <name val="Arial"/>
      <family val="2"/>
    </font>
    <font>
      <b/>
      <i/>
      <u/>
      <sz val="12"/>
      <color rgb="FF0000FF"/>
      <name val="Arial"/>
      <family val="2"/>
    </font>
    <font>
      <b/>
      <sz val="16"/>
      <name val="Arial"/>
      <family val="2"/>
    </font>
    <font>
      <sz val="10"/>
      <color rgb="FFC00000"/>
      <name val="Arial"/>
      <family val="2"/>
    </font>
    <font>
      <u/>
      <sz val="10"/>
      <color rgb="FF0000FF"/>
      <name val="Arial"/>
      <family val="2"/>
    </font>
    <font>
      <sz val="11"/>
      <color rgb="FF0000FF"/>
      <name val="Arial"/>
      <family val="2"/>
    </font>
    <font>
      <b/>
      <u/>
      <sz val="10"/>
      <color rgb="FF0000FF"/>
      <name val="Arial"/>
      <family val="2"/>
    </font>
    <font>
      <sz val="9"/>
      <color rgb="FF0000FF"/>
      <name val="Arial"/>
      <family val="2"/>
    </font>
    <font>
      <b/>
      <sz val="9"/>
      <color rgb="FF0000FF"/>
      <name val="Arial"/>
      <family val="2"/>
    </font>
    <font>
      <i/>
      <sz val="9"/>
      <color rgb="FF0000FF"/>
      <name val="Arial"/>
      <family val="2"/>
    </font>
    <font>
      <b/>
      <sz val="11"/>
      <color rgb="FF0000FF"/>
      <name val="Arial"/>
      <family val="2"/>
    </font>
    <font>
      <sz val="10"/>
      <color rgb="FF006666"/>
      <name val="Arial"/>
      <family val="2"/>
    </font>
    <font>
      <b/>
      <sz val="10"/>
      <color rgb="FFC00000"/>
      <name val="Arial"/>
      <family val="2"/>
    </font>
    <font>
      <sz val="8"/>
      <name val="Arial"/>
      <family val="2"/>
    </font>
    <font>
      <sz val="11"/>
      <name val="Arial"/>
      <family val="2"/>
    </font>
    <font>
      <sz val="10"/>
      <color rgb="FF0000FF"/>
      <name val="Times New Roman"/>
      <family val="1"/>
    </font>
    <font>
      <b/>
      <sz val="10"/>
      <color rgb="FF0000FF"/>
      <name val="Times New Roman"/>
      <family val="1"/>
    </font>
    <font>
      <b/>
      <sz val="14"/>
      <color indexed="10"/>
      <name val="Arial"/>
      <family val="2"/>
    </font>
    <font>
      <b/>
      <sz val="12"/>
      <name val="Arial"/>
      <family val="2"/>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ECFF"/>
        <bgColor indexed="64"/>
      </patternFill>
    </fill>
  </fills>
  <borders count="21">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44" fontId="3" fillId="0" borderId="0" applyFont="0" applyFill="0" applyBorder="0" applyAlignment="0" applyProtection="0"/>
    <xf numFmtId="9" fontId="1" fillId="0" borderId="0" applyFont="0" applyFill="0" applyBorder="0" applyAlignment="0" applyProtection="0"/>
  </cellStyleXfs>
  <cellXfs count="168">
    <xf numFmtId="0" fontId="0" fillId="0" borderId="0" xfId="0"/>
    <xf numFmtId="0" fontId="0" fillId="2" borderId="0" xfId="0" applyFill="1"/>
    <xf numFmtId="0" fontId="0" fillId="2" borderId="0" xfId="0" applyFill="1" applyBorder="1"/>
    <xf numFmtId="0" fontId="2" fillId="2" borderId="0" xfId="0" applyFont="1" applyFill="1"/>
    <xf numFmtId="0" fontId="3" fillId="2" borderId="0" xfId="0" applyFont="1" applyFill="1"/>
    <xf numFmtId="165" fontId="0" fillId="2" borderId="0" xfId="1" applyNumberFormat="1" applyFont="1" applyFill="1"/>
    <xf numFmtId="0" fontId="3" fillId="2" borderId="0" xfId="0" applyFont="1" applyFill="1" applyAlignment="1">
      <alignment horizontal="left" indent="1"/>
    </xf>
    <xf numFmtId="0" fontId="3" fillId="2" borderId="0" xfId="0" applyFont="1" applyFill="1" applyAlignment="1">
      <alignment horizontal="left"/>
    </xf>
    <xf numFmtId="164" fontId="0" fillId="2" borderId="0" xfId="0" applyNumberFormat="1" applyFill="1"/>
    <xf numFmtId="0" fontId="6" fillId="2" borderId="0" xfId="0" applyFont="1" applyFill="1"/>
    <xf numFmtId="0" fontId="5" fillId="2" borderId="0" xfId="0" applyFont="1" applyFill="1"/>
    <xf numFmtId="0" fontId="5" fillId="2" borderId="0" xfId="0" applyFont="1" applyFill="1" applyAlignment="1">
      <alignment horizontal="left" indent="1"/>
    </xf>
    <xf numFmtId="0" fontId="5" fillId="2" borderId="0" xfId="0" applyFont="1" applyFill="1" applyAlignment="1">
      <alignment horizontal="left"/>
    </xf>
    <xf numFmtId="165" fontId="0" fillId="2" borderId="0" xfId="1" applyNumberFormat="1" applyFont="1" applyFill="1" applyAlignment="1">
      <alignment horizontal="right"/>
    </xf>
    <xf numFmtId="0" fontId="0" fillId="2" borderId="0" xfId="0" applyFill="1" applyAlignment="1">
      <alignment horizontal="right"/>
    </xf>
    <xf numFmtId="0" fontId="8" fillId="2" borderId="0" xfId="0" applyFont="1" applyFill="1"/>
    <xf numFmtId="0" fontId="9" fillId="2" borderId="2" xfId="0" applyFont="1" applyFill="1" applyBorder="1"/>
    <xf numFmtId="0" fontId="9" fillId="2" borderId="3" xfId="0" applyFont="1" applyFill="1" applyBorder="1"/>
    <xf numFmtId="0" fontId="12" fillId="2" borderId="3" xfId="0" applyFont="1" applyFill="1" applyBorder="1" applyAlignment="1"/>
    <xf numFmtId="0" fontId="8" fillId="2" borderId="4" xfId="0" applyFont="1" applyFill="1" applyBorder="1"/>
    <xf numFmtId="0" fontId="9" fillId="2" borderId="5" xfId="0" applyFont="1" applyFill="1" applyBorder="1"/>
    <xf numFmtId="0" fontId="9" fillId="2" borderId="6" xfId="0" applyFont="1" applyFill="1" applyBorder="1"/>
    <xf numFmtId="0" fontId="9" fillId="2" borderId="6" xfId="0" applyFont="1" applyFill="1" applyBorder="1" applyAlignment="1">
      <alignment horizontal="center"/>
    </xf>
    <xf numFmtId="0" fontId="12" fillId="2" borderId="6" xfId="0" applyFont="1" applyFill="1" applyBorder="1" applyAlignment="1">
      <alignment horizontal="right"/>
    </xf>
    <xf numFmtId="0" fontId="8" fillId="2" borderId="7" xfId="0" applyFont="1" applyFill="1" applyBorder="1"/>
    <xf numFmtId="0" fontId="14" fillId="2" borderId="0" xfId="0" applyFont="1" applyFill="1"/>
    <xf numFmtId="0" fontId="9" fillId="2" borderId="0" xfId="0" applyFont="1" applyFill="1"/>
    <xf numFmtId="164" fontId="5" fillId="2" borderId="0" xfId="1" applyNumberFormat="1" applyFont="1" applyFill="1" applyBorder="1" applyAlignment="1">
      <alignment horizontal="right"/>
    </xf>
    <xf numFmtId="166" fontId="5" fillId="2" borderId="0" xfId="0" applyNumberFormat="1" applyFont="1" applyFill="1" applyBorder="1" applyAlignment="1">
      <alignment horizontal="right"/>
    </xf>
    <xf numFmtId="165" fontId="5" fillId="2" borderId="0" xfId="1" applyNumberFormat="1" applyFont="1" applyFill="1" applyAlignment="1">
      <alignment horizontal="right"/>
    </xf>
    <xf numFmtId="0" fontId="5" fillId="2" borderId="0" xfId="0" applyFont="1" applyFill="1" applyAlignment="1">
      <alignment horizontal="right"/>
    </xf>
    <xf numFmtId="0" fontId="7" fillId="2" borderId="0" xfId="0" applyFont="1" applyFill="1" applyAlignment="1">
      <alignment horizontal="left"/>
    </xf>
    <xf numFmtId="164" fontId="5" fillId="2" borderId="0" xfId="1" applyNumberFormat="1" applyFont="1" applyFill="1" applyAlignment="1">
      <alignment horizontal="right"/>
    </xf>
    <xf numFmtId="164" fontId="5" fillId="2" borderId="0" xfId="0" applyNumberFormat="1" applyFont="1" applyFill="1" applyAlignment="1">
      <alignment horizontal="right"/>
    </xf>
    <xf numFmtId="166" fontId="5" fillId="2" borderId="1" xfId="0" applyNumberFormat="1" applyFont="1" applyFill="1" applyBorder="1" applyAlignment="1">
      <alignment horizontal="right"/>
    </xf>
    <xf numFmtId="0" fontId="3" fillId="2" borderId="0" xfId="0" quotePrefix="1" applyFont="1" applyFill="1" applyAlignment="1">
      <alignment horizontal="center"/>
    </xf>
    <xf numFmtId="167" fontId="0" fillId="2" borderId="0" xfId="0" applyNumberFormat="1" applyFill="1"/>
    <xf numFmtId="44" fontId="0" fillId="2" borderId="0" xfId="0" applyNumberFormat="1" applyFill="1"/>
    <xf numFmtId="44" fontId="5" fillId="2" borderId="0" xfId="0" applyNumberFormat="1" applyFont="1" applyFill="1"/>
    <xf numFmtId="44" fontId="15" fillId="2" borderId="0" xfId="0" applyNumberFormat="1" applyFont="1" applyFill="1"/>
    <xf numFmtId="0" fontId="5" fillId="2" borderId="0" xfId="0" applyFont="1" applyFill="1" applyAlignment="1">
      <alignment horizontal="left" wrapText="1"/>
    </xf>
    <xf numFmtId="0" fontId="15" fillId="2" borderId="0" xfId="0" applyFont="1" applyFill="1"/>
    <xf numFmtId="44" fontId="5" fillId="2" borderId="0" xfId="0" applyNumberFormat="1" applyFont="1" applyFill="1" applyAlignment="1"/>
    <xf numFmtId="0" fontId="0" fillId="2" borderId="0" xfId="0" applyFill="1" applyAlignment="1">
      <alignment horizontal="center"/>
    </xf>
    <xf numFmtId="0" fontId="3" fillId="2" borderId="0" xfId="0" applyFont="1" applyFill="1" applyAlignment="1">
      <alignment horizontal="center"/>
    </xf>
    <xf numFmtId="164" fontId="5" fillId="2" borderId="0" xfId="0" applyNumberFormat="1" applyFont="1" applyFill="1"/>
    <xf numFmtId="0" fontId="16" fillId="2" borderId="0" xfId="0" applyFont="1" applyFill="1"/>
    <xf numFmtId="0" fontId="3" fillId="2" borderId="0" xfId="0" applyFont="1" applyFill="1" applyAlignment="1"/>
    <xf numFmtId="0" fontId="16" fillId="2" borderId="0" xfId="0" applyFont="1" applyFill="1" applyAlignment="1">
      <alignment horizontal="center" wrapText="1"/>
    </xf>
    <xf numFmtId="41" fontId="5" fillId="2" borderId="0" xfId="0" applyNumberFormat="1" applyFont="1" applyFill="1"/>
    <xf numFmtId="0" fontId="18" fillId="2" borderId="0" xfId="0" applyFont="1" applyFill="1"/>
    <xf numFmtId="0" fontId="6" fillId="2" borderId="0" xfId="0" applyFont="1" applyFill="1" applyAlignment="1"/>
    <xf numFmtId="43" fontId="5" fillId="2" borderId="0" xfId="0" applyNumberFormat="1" applyFont="1" applyFill="1"/>
    <xf numFmtId="0" fontId="4" fillId="2" borderId="0" xfId="0" applyFont="1" applyFill="1"/>
    <xf numFmtId="166" fontId="5" fillId="2" borderId="0" xfId="0" applyNumberFormat="1" applyFont="1" applyFill="1"/>
    <xf numFmtId="44" fontId="3" fillId="2" borderId="0" xfId="0" applyNumberFormat="1" applyFont="1" applyFill="1"/>
    <xf numFmtId="41" fontId="5" fillId="2" borderId="14" xfId="0" applyNumberFormat="1" applyFont="1" applyFill="1" applyBorder="1"/>
    <xf numFmtId="44" fontId="24" fillId="2" borderId="0" xfId="0" applyNumberFormat="1" applyFont="1" applyFill="1" applyBorder="1"/>
    <xf numFmtId="0" fontId="0" fillId="2" borderId="0" xfId="0" applyFill="1" applyAlignment="1">
      <alignment horizontal="center" wrapText="1"/>
    </xf>
    <xf numFmtId="164" fontId="0" fillId="2" borderId="0" xfId="0" applyNumberFormat="1" applyFill="1" applyAlignment="1">
      <alignment horizontal="center" wrapText="1"/>
    </xf>
    <xf numFmtId="41" fontId="0" fillId="2" borderId="0" xfId="0" applyNumberFormat="1" applyFill="1" applyAlignment="1">
      <alignment horizontal="center" wrapText="1"/>
    </xf>
    <xf numFmtId="42" fontId="0" fillId="2" borderId="0" xfId="0" applyNumberFormat="1" applyFill="1"/>
    <xf numFmtId="0" fontId="3" fillId="2" borderId="0" xfId="0" applyFont="1" applyFill="1" applyAlignment="1">
      <alignment horizontal="left" wrapText="1"/>
    </xf>
    <xf numFmtId="0" fontId="2" fillId="2" borderId="0" xfId="0" applyFont="1" applyFill="1" applyAlignment="1">
      <alignment horizontal="center" wrapText="1"/>
    </xf>
    <xf numFmtId="0" fontId="0" fillId="2" borderId="0" xfId="0" applyFill="1" applyAlignment="1">
      <alignment vertical="top"/>
    </xf>
    <xf numFmtId="44" fontId="0" fillId="2" borderId="0" xfId="0" applyNumberFormat="1" applyFill="1" applyAlignment="1">
      <alignment horizontal="right"/>
    </xf>
    <xf numFmtId="44" fontId="2" fillId="2" borderId="0" xfId="0" applyNumberFormat="1" applyFont="1" applyFill="1"/>
    <xf numFmtId="10" fontId="0" fillId="2" borderId="0" xfId="3" applyNumberFormat="1" applyFont="1" applyFill="1" applyAlignment="1">
      <alignment horizontal="right"/>
    </xf>
    <xf numFmtId="170" fontId="0" fillId="2" borderId="0" xfId="0" applyNumberFormat="1" applyFill="1" applyAlignment="1">
      <alignment horizontal="right"/>
    </xf>
    <xf numFmtId="0" fontId="0" fillId="2" borderId="0" xfId="0" applyFill="1" applyBorder="1" applyAlignment="1">
      <alignment horizontal="center"/>
    </xf>
    <xf numFmtId="0" fontId="0" fillId="2" borderId="1" xfId="0" applyFill="1" applyBorder="1" applyAlignment="1">
      <alignment horizontal="center"/>
    </xf>
    <xf numFmtId="0" fontId="3" fillId="2" borderId="1" xfId="0" applyFont="1" applyFill="1" applyBorder="1" applyAlignment="1">
      <alignment horizontal="right"/>
    </xf>
    <xf numFmtId="0" fontId="3" fillId="2" borderId="1" xfId="0" applyFont="1" applyFill="1" applyBorder="1" applyAlignment="1">
      <alignment horizontal="center"/>
    </xf>
    <xf numFmtId="0" fontId="3" fillId="2" borderId="1" xfId="0" applyFont="1" applyFill="1" applyBorder="1" applyAlignment="1"/>
    <xf numFmtId="44" fontId="5" fillId="2" borderId="0" xfId="0" applyNumberFormat="1" applyFont="1" applyFill="1" applyAlignment="1">
      <alignment horizontal="right"/>
    </xf>
    <xf numFmtId="168" fontId="5" fillId="2" borderId="0" xfId="0" applyNumberFormat="1" applyFont="1" applyFill="1" applyAlignment="1">
      <alignment horizontal="right"/>
    </xf>
    <xf numFmtId="42" fontId="5" fillId="2" borderId="0" xfId="0" applyNumberFormat="1" applyFont="1" applyFill="1" applyAlignment="1">
      <alignment horizontal="right"/>
    </xf>
    <xf numFmtId="44" fontId="5" fillId="2" borderId="0" xfId="1" applyFont="1" applyFill="1" applyAlignment="1">
      <alignment horizontal="right"/>
    </xf>
    <xf numFmtId="0" fontId="25" fillId="2" borderId="0" xfId="0" applyFont="1" applyFill="1"/>
    <xf numFmtId="0" fontId="26" fillId="2" borderId="0" xfId="0" applyFont="1" applyFill="1"/>
    <xf numFmtId="0" fontId="5" fillId="2" borderId="0" xfId="0" applyFont="1" applyFill="1" applyAlignment="1">
      <alignment horizontal="left" vertical="top" wrapText="1"/>
    </xf>
    <xf numFmtId="0" fontId="22" fillId="2" borderId="0" xfId="0" applyFont="1" applyFill="1"/>
    <xf numFmtId="0" fontId="6" fillId="2" borderId="0" xfId="0" applyFont="1" applyFill="1" applyAlignment="1">
      <alignment horizontal="left" vertical="top" wrapText="1"/>
    </xf>
    <xf numFmtId="0" fontId="6" fillId="2" borderId="0" xfId="0" applyFont="1" applyFill="1" applyAlignment="1">
      <alignment horizontal="left" vertical="top"/>
    </xf>
    <xf numFmtId="0" fontId="9" fillId="2" borderId="0" xfId="0" applyFont="1" applyFill="1" applyAlignment="1">
      <alignment horizontal="left" wrapText="1"/>
    </xf>
    <xf numFmtId="0" fontId="23" fillId="2" borderId="0" xfId="0" applyFont="1" applyFill="1" applyBorder="1" applyProtection="1">
      <protection hidden="1"/>
    </xf>
    <xf numFmtId="0" fontId="23" fillId="2" borderId="0" xfId="0" applyFont="1" applyFill="1" applyBorder="1" applyAlignment="1" applyProtection="1">
      <alignment horizontal="center"/>
      <protection hidden="1"/>
    </xf>
    <xf numFmtId="166" fontId="15" fillId="3" borderId="8" xfId="0" applyNumberFormat="1" applyFont="1" applyFill="1" applyBorder="1" applyAlignment="1" applyProtection="1">
      <alignment horizontal="right"/>
      <protection locked="0"/>
    </xf>
    <xf numFmtId="164" fontId="15" fillId="3" borderId="8" xfId="1" applyNumberFormat="1" applyFont="1" applyFill="1" applyBorder="1" applyAlignment="1" applyProtection="1">
      <alignment horizontal="right"/>
      <protection locked="0"/>
    </xf>
    <xf numFmtId="164" fontId="15" fillId="3" borderId="8" xfId="0" applyNumberFormat="1" applyFont="1" applyFill="1" applyBorder="1" applyAlignment="1" applyProtection="1">
      <alignment horizontal="right"/>
      <protection locked="0"/>
    </xf>
    <xf numFmtId="0" fontId="0" fillId="2" borderId="0" xfId="0" applyFill="1" applyAlignment="1" applyProtection="1">
      <alignment horizontal="right"/>
      <protection locked="0"/>
    </xf>
    <xf numFmtId="165" fontId="0" fillId="2" borderId="0" xfId="1" applyNumberFormat="1" applyFont="1" applyFill="1" applyAlignment="1" applyProtection="1">
      <alignment horizontal="right"/>
      <protection locked="0"/>
    </xf>
    <xf numFmtId="0" fontId="0" fillId="2" borderId="0" xfId="0" applyFill="1" applyBorder="1" applyAlignment="1" applyProtection="1">
      <alignment horizontal="right"/>
      <protection locked="0"/>
    </xf>
    <xf numFmtId="44" fontId="15" fillId="3" borderId="8" xfId="0" applyNumberFormat="1" applyFont="1" applyFill="1" applyBorder="1" applyProtection="1">
      <protection locked="0"/>
    </xf>
    <xf numFmtId="44" fontId="0" fillId="2" borderId="0" xfId="0" applyNumberFormat="1" applyFill="1" applyProtection="1">
      <protection locked="0"/>
    </xf>
    <xf numFmtId="164" fontId="15" fillId="3" borderId="8" xfId="0" applyNumberFormat="1" applyFont="1" applyFill="1" applyBorder="1" applyProtection="1">
      <protection locked="0"/>
    </xf>
    <xf numFmtId="41" fontId="15" fillId="3" borderId="8" xfId="0" applyNumberFormat="1" applyFont="1" applyFill="1" applyBorder="1" applyProtection="1">
      <protection locked="0"/>
    </xf>
    <xf numFmtId="164" fontId="15" fillId="3" borderId="10" xfId="0" applyNumberFormat="1" applyFont="1" applyFill="1" applyBorder="1" applyProtection="1">
      <protection locked="0"/>
    </xf>
    <xf numFmtId="164" fontId="24" fillId="4" borderId="9" xfId="0" applyNumberFormat="1" applyFont="1" applyFill="1" applyBorder="1" applyProtection="1">
      <protection locked="0"/>
    </xf>
    <xf numFmtId="43" fontId="15" fillId="3" borderId="8" xfId="0" applyNumberFormat="1" applyFont="1" applyFill="1" applyBorder="1" applyProtection="1">
      <protection locked="0"/>
    </xf>
    <xf numFmtId="0" fontId="15" fillId="3" borderId="8" xfId="0" applyFont="1" applyFill="1" applyBorder="1" applyProtection="1">
      <protection locked="0"/>
    </xf>
    <xf numFmtId="44" fontId="24" fillId="4" borderId="11" xfId="0" applyNumberFormat="1" applyFont="1" applyFill="1" applyBorder="1" applyProtection="1">
      <protection locked="0"/>
    </xf>
    <xf numFmtId="164" fontId="15" fillId="3" borderId="9" xfId="0" applyNumberFormat="1" applyFont="1" applyFill="1" applyBorder="1" applyProtection="1">
      <protection locked="0"/>
    </xf>
    <xf numFmtId="44" fontId="24" fillId="4" borderId="9" xfId="0" applyNumberFormat="1" applyFont="1" applyFill="1" applyBorder="1" applyProtection="1">
      <protection locked="0"/>
    </xf>
    <xf numFmtId="0" fontId="0" fillId="2" borderId="0" xfId="0" applyFill="1" applyProtection="1">
      <protection locked="0"/>
    </xf>
    <xf numFmtId="0" fontId="15" fillId="3" borderId="12" xfId="0" applyFont="1" applyFill="1" applyBorder="1" applyProtection="1">
      <protection locked="0"/>
    </xf>
    <xf numFmtId="44" fontId="15" fillId="3" borderId="9" xfId="0" applyNumberFormat="1" applyFont="1" applyFill="1" applyBorder="1" applyProtection="1">
      <protection locked="0"/>
    </xf>
    <xf numFmtId="41" fontId="15" fillId="3" borderId="10" xfId="0" applyNumberFormat="1" applyFont="1" applyFill="1" applyBorder="1" applyProtection="1">
      <protection locked="0"/>
    </xf>
    <xf numFmtId="44" fontId="15" fillId="3" borderId="10" xfId="0" applyNumberFormat="1" applyFont="1" applyFill="1" applyBorder="1" applyProtection="1">
      <protection locked="0"/>
    </xf>
    <xf numFmtId="44" fontId="24" fillId="3" borderId="9" xfId="0" applyNumberFormat="1" applyFont="1" applyFill="1" applyBorder="1" applyProtection="1">
      <protection locked="0"/>
    </xf>
    <xf numFmtId="42" fontId="15" fillId="3" borderId="8" xfId="0" applyNumberFormat="1" applyFont="1" applyFill="1" applyBorder="1" applyProtection="1">
      <protection locked="0"/>
    </xf>
    <xf numFmtId="42" fontId="0" fillId="2" borderId="0" xfId="0" applyNumberFormat="1" applyFill="1" applyProtection="1">
      <protection locked="0"/>
    </xf>
    <xf numFmtId="164" fontId="0" fillId="2" borderId="0" xfId="0" applyNumberFormat="1" applyFill="1" applyProtection="1">
      <protection locked="0"/>
    </xf>
    <xf numFmtId="164" fontId="15" fillId="3" borderId="8" xfId="1" applyNumberFormat="1" applyFont="1" applyFill="1" applyBorder="1" applyProtection="1">
      <protection locked="0"/>
    </xf>
    <xf numFmtId="0" fontId="15" fillId="3" borderId="8" xfId="0" quotePrefix="1" applyFont="1" applyFill="1" applyBorder="1" applyAlignment="1" applyProtection="1">
      <alignment horizontal="right"/>
      <protection locked="0"/>
    </xf>
    <xf numFmtId="169" fontId="15" fillId="3" borderId="8" xfId="3" applyNumberFormat="1" applyFont="1" applyFill="1" applyBorder="1" applyAlignment="1" applyProtection="1">
      <alignment horizontal="right"/>
      <protection locked="0"/>
    </xf>
    <xf numFmtId="0" fontId="18" fillId="2" borderId="0" xfId="0" applyFont="1" applyFill="1" applyAlignment="1" applyProtection="1">
      <protection locked="0"/>
    </xf>
    <xf numFmtId="0" fontId="6" fillId="2" borderId="0" xfId="0" applyFont="1" applyFill="1" applyAlignment="1" applyProtection="1">
      <protection locked="0"/>
    </xf>
    <xf numFmtId="44" fontId="5" fillId="2" borderId="0" xfId="0" applyNumberFormat="1" applyFont="1" applyFill="1" applyProtection="1">
      <protection locked="0"/>
    </xf>
    <xf numFmtId="44" fontId="15" fillId="2" borderId="0" xfId="0" applyNumberFormat="1" applyFont="1" applyFill="1" applyProtection="1">
      <protection locked="0"/>
    </xf>
    <xf numFmtId="164" fontId="0" fillId="2" borderId="0" xfId="1" applyNumberFormat="1" applyFont="1" applyFill="1" applyProtection="1">
      <protection locked="0"/>
    </xf>
    <xf numFmtId="44" fontId="0" fillId="2" borderId="0" xfId="0" applyNumberFormat="1" applyFill="1" applyAlignment="1" applyProtection="1">
      <alignment horizontal="right"/>
      <protection locked="0"/>
    </xf>
    <xf numFmtId="2" fontId="0" fillId="2" borderId="0" xfId="0" applyNumberFormat="1" applyFill="1" applyAlignment="1" applyProtection="1">
      <alignment horizontal="right"/>
      <protection locked="0"/>
    </xf>
    <xf numFmtId="0" fontId="5" fillId="2" borderId="0" xfId="0" applyFont="1" applyFill="1" applyAlignment="1">
      <alignment horizontal="left" wrapText="1"/>
    </xf>
    <xf numFmtId="0" fontId="29" fillId="2" borderId="0" xfId="0" applyFont="1" applyFill="1" applyAlignment="1">
      <alignment horizontal="center"/>
    </xf>
    <xf numFmtId="0" fontId="3" fillId="2" borderId="0" xfId="0" applyFont="1" applyFill="1" applyAlignment="1">
      <alignment horizontal="left" wrapText="1"/>
    </xf>
    <xf numFmtId="0" fontId="3" fillId="2" borderId="0" xfId="0" applyFont="1" applyFill="1" applyBorder="1" applyAlignment="1">
      <alignment horizontal="center"/>
    </xf>
    <xf numFmtId="0" fontId="0" fillId="2" borderId="0" xfId="0" applyFill="1" applyBorder="1" applyAlignment="1">
      <alignment horizontal="center"/>
    </xf>
    <xf numFmtId="0" fontId="0" fillId="2" borderId="1" xfId="0" applyFill="1" applyBorder="1" applyAlignment="1">
      <alignment horizontal="center"/>
    </xf>
    <xf numFmtId="0" fontId="5" fillId="3" borderId="15" xfId="0" applyFont="1" applyFill="1" applyBorder="1" applyAlignment="1" applyProtection="1">
      <alignment horizontal="left" vertical="top" wrapText="1"/>
      <protection locked="0"/>
    </xf>
    <xf numFmtId="0" fontId="5" fillId="3" borderId="14" xfId="0" applyFont="1" applyFill="1" applyBorder="1" applyAlignment="1" applyProtection="1">
      <alignment horizontal="left" vertical="top" wrapText="1"/>
      <protection locked="0"/>
    </xf>
    <xf numFmtId="0" fontId="5" fillId="3" borderId="16" xfId="0" applyFont="1" applyFill="1" applyBorder="1" applyAlignment="1" applyProtection="1">
      <alignment horizontal="left" vertical="top" wrapText="1"/>
      <protection locked="0"/>
    </xf>
    <xf numFmtId="0" fontId="5" fillId="3" borderId="17" xfId="0" applyFont="1" applyFill="1" applyBorder="1" applyAlignment="1" applyProtection="1">
      <alignment horizontal="left" vertical="top" wrapText="1"/>
      <protection locked="0"/>
    </xf>
    <xf numFmtId="0" fontId="5" fillId="3" borderId="0" xfId="0" applyFont="1" applyFill="1" applyBorder="1" applyAlignment="1" applyProtection="1">
      <alignment horizontal="left" vertical="top" wrapText="1"/>
      <protection locked="0"/>
    </xf>
    <xf numFmtId="0" fontId="5" fillId="3" borderId="18" xfId="0" applyFont="1" applyFill="1" applyBorder="1" applyAlignment="1" applyProtection="1">
      <alignment horizontal="left" vertical="top" wrapText="1"/>
      <protection locked="0"/>
    </xf>
    <xf numFmtId="0" fontId="5" fillId="3" borderId="19" xfId="0" applyFont="1" applyFill="1" applyBorder="1" applyAlignment="1" applyProtection="1">
      <alignment horizontal="left" vertical="top" wrapText="1"/>
      <protection locked="0"/>
    </xf>
    <xf numFmtId="0" fontId="5" fillId="3" borderId="1" xfId="0" applyFont="1" applyFill="1" applyBorder="1" applyAlignment="1" applyProtection="1">
      <alignment horizontal="left" vertical="top" wrapText="1"/>
      <protection locked="0"/>
    </xf>
    <xf numFmtId="0" fontId="5" fillId="3" borderId="20" xfId="0" applyFont="1" applyFill="1" applyBorder="1" applyAlignment="1" applyProtection="1">
      <alignment horizontal="left" vertical="top" wrapText="1"/>
      <protection locked="0"/>
    </xf>
    <xf numFmtId="0" fontId="17" fillId="3" borderId="15" xfId="0" applyFont="1" applyFill="1" applyBorder="1" applyAlignment="1" applyProtection="1">
      <alignment horizontal="left" vertical="top" wrapText="1"/>
      <protection locked="0"/>
    </xf>
    <xf numFmtId="0" fontId="17" fillId="3" borderId="14" xfId="0" applyFont="1" applyFill="1" applyBorder="1" applyAlignment="1" applyProtection="1">
      <alignment horizontal="left" vertical="top" wrapText="1"/>
      <protection locked="0"/>
    </xf>
    <xf numFmtId="0" fontId="17" fillId="3" borderId="16" xfId="0" applyFont="1" applyFill="1" applyBorder="1" applyAlignment="1" applyProtection="1">
      <alignment horizontal="left" vertical="top" wrapText="1"/>
      <protection locked="0"/>
    </xf>
    <xf numFmtId="0" fontId="17" fillId="3" borderId="17" xfId="0" applyFont="1" applyFill="1" applyBorder="1" applyAlignment="1" applyProtection="1">
      <alignment horizontal="left" vertical="top" wrapText="1"/>
      <protection locked="0"/>
    </xf>
    <xf numFmtId="0" fontId="17" fillId="3" borderId="0" xfId="0" applyFont="1" applyFill="1" applyBorder="1" applyAlignment="1" applyProtection="1">
      <alignment horizontal="left" vertical="top" wrapText="1"/>
      <protection locked="0"/>
    </xf>
    <xf numFmtId="0" fontId="17" fillId="3" borderId="18" xfId="0" applyFont="1" applyFill="1" applyBorder="1" applyAlignment="1" applyProtection="1">
      <alignment horizontal="left" vertical="top" wrapText="1"/>
      <protection locked="0"/>
    </xf>
    <xf numFmtId="0" fontId="17" fillId="3" borderId="19" xfId="0" applyFont="1" applyFill="1" applyBorder="1" applyAlignment="1" applyProtection="1">
      <alignment horizontal="left" vertical="top" wrapText="1"/>
      <protection locked="0"/>
    </xf>
    <xf numFmtId="0" fontId="17" fillId="3" borderId="1" xfId="0" applyFont="1" applyFill="1" applyBorder="1" applyAlignment="1" applyProtection="1">
      <alignment horizontal="left" vertical="top" wrapText="1"/>
      <protection locked="0"/>
    </xf>
    <xf numFmtId="0" fontId="17" fillId="3" borderId="20" xfId="0" applyFont="1" applyFill="1" applyBorder="1" applyAlignment="1" applyProtection="1">
      <alignment horizontal="left" vertical="top" wrapText="1"/>
      <protection locked="0"/>
    </xf>
    <xf numFmtId="0" fontId="17" fillId="3" borderId="15" xfId="0" applyFont="1" applyFill="1" applyBorder="1" applyAlignment="1" applyProtection="1">
      <alignment horizontal="left" wrapText="1"/>
      <protection locked="0"/>
    </xf>
    <xf numFmtId="0" fontId="17" fillId="3" borderId="14" xfId="0" applyFont="1" applyFill="1" applyBorder="1" applyAlignment="1" applyProtection="1">
      <alignment horizontal="left" wrapText="1"/>
      <protection locked="0"/>
    </xf>
    <xf numFmtId="0" fontId="17" fillId="3" borderId="16" xfId="0" applyFont="1" applyFill="1" applyBorder="1" applyAlignment="1" applyProtection="1">
      <alignment horizontal="left" wrapText="1"/>
      <protection locked="0"/>
    </xf>
    <xf numFmtId="0" fontId="17" fillId="3" borderId="17" xfId="0" applyFont="1" applyFill="1" applyBorder="1" applyAlignment="1" applyProtection="1">
      <alignment horizontal="left" wrapText="1"/>
      <protection locked="0"/>
    </xf>
    <xf numFmtId="0" fontId="17" fillId="3" borderId="0" xfId="0" applyFont="1" applyFill="1" applyBorder="1" applyAlignment="1" applyProtection="1">
      <alignment horizontal="left" wrapText="1"/>
      <protection locked="0"/>
    </xf>
    <xf numFmtId="0" fontId="17" fillId="3" borderId="18" xfId="0" applyFont="1" applyFill="1" applyBorder="1" applyAlignment="1" applyProtection="1">
      <alignment horizontal="left" wrapText="1"/>
      <protection locked="0"/>
    </xf>
    <xf numFmtId="0" fontId="17" fillId="3" borderId="19" xfId="0" applyFont="1" applyFill="1" applyBorder="1" applyAlignment="1" applyProtection="1">
      <alignment horizontal="left" wrapText="1"/>
      <protection locked="0"/>
    </xf>
    <xf numFmtId="0" fontId="17" fillId="3" borderId="1" xfId="0" applyFont="1" applyFill="1" applyBorder="1" applyAlignment="1" applyProtection="1">
      <alignment horizontal="left" wrapText="1"/>
      <protection locked="0"/>
    </xf>
    <xf numFmtId="0" fontId="17" fillId="3" borderId="20" xfId="0" applyFont="1" applyFill="1" applyBorder="1" applyAlignment="1" applyProtection="1">
      <alignment horizontal="left" wrapText="1"/>
      <protection locked="0"/>
    </xf>
    <xf numFmtId="0" fontId="2" fillId="2" borderId="0" xfId="0" applyFont="1" applyFill="1" applyAlignment="1">
      <alignment horizontal="center" wrapText="1"/>
    </xf>
    <xf numFmtId="0" fontId="2" fillId="2" borderId="0" xfId="0" applyFont="1" applyFill="1" applyAlignment="1" applyProtection="1">
      <alignment horizontal="center" wrapText="1"/>
      <protection locked="0"/>
    </xf>
    <xf numFmtId="0" fontId="3" fillId="2" borderId="13" xfId="0" applyFont="1" applyFill="1" applyBorder="1" applyAlignment="1">
      <alignment horizontal="center"/>
    </xf>
    <xf numFmtId="0" fontId="0" fillId="2" borderId="0" xfId="0" applyFill="1" applyBorder="1" applyAlignment="1">
      <alignment horizontal="center" wrapText="1"/>
    </xf>
    <xf numFmtId="0" fontId="0" fillId="2" borderId="1" xfId="0" applyFill="1" applyBorder="1" applyAlignment="1">
      <alignment horizontal="center" wrapText="1"/>
    </xf>
    <xf numFmtId="0" fontId="5" fillId="2" borderId="0" xfId="0" applyFont="1" applyFill="1" applyAlignment="1" applyProtection="1">
      <alignment horizontal="left" wrapText="1"/>
      <protection locked="0"/>
    </xf>
    <xf numFmtId="0" fontId="2" fillId="2" borderId="0" xfId="0" applyFont="1" applyFill="1" applyAlignment="1">
      <alignment horizontal="left" wrapText="1"/>
    </xf>
    <xf numFmtId="0" fontId="5" fillId="2" borderId="1" xfId="0" applyFont="1" applyFill="1" applyBorder="1" applyAlignment="1">
      <alignment horizontal="center"/>
    </xf>
    <xf numFmtId="0" fontId="18" fillId="2" borderId="0" xfId="0" applyFont="1" applyFill="1" applyAlignment="1">
      <alignment horizontal="center"/>
    </xf>
    <xf numFmtId="0" fontId="6" fillId="2" borderId="0" xfId="0" applyFont="1" applyFill="1" applyAlignment="1">
      <alignment horizontal="center"/>
    </xf>
    <xf numFmtId="0" fontId="19" fillId="2" borderId="0" xfId="0" applyFont="1" applyFill="1" applyAlignment="1">
      <alignment horizontal="left" wrapText="1"/>
    </xf>
    <xf numFmtId="0" fontId="9" fillId="2" borderId="0" xfId="0" applyFont="1" applyFill="1" applyAlignment="1">
      <alignment horizontal="left" wrapText="1"/>
    </xf>
  </cellXfs>
  <cellStyles count="4">
    <cellStyle name="Currency" xfId="1" builtinId="4"/>
    <cellStyle name="Currency 2" xfId="2"/>
    <cellStyle name="Normal" xfId="0" builtinId="0"/>
    <cellStyle name="Percent" xfId="3" builtinId="5"/>
  </cellStyles>
  <dxfs count="0"/>
  <tableStyles count="0" defaultTableStyle="TableStyleMedium9" defaultPivotStyle="PivotStyleLight16"/>
  <colors>
    <mruColors>
      <color rgb="FF0000FF"/>
      <color rgb="FFFFFFCC"/>
      <color rgb="FFCCE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4"/>
  <sheetViews>
    <sheetView tabSelected="1" topLeftCell="A20" zoomScaleNormal="100" workbookViewId="0">
      <selection activeCell="D40" sqref="D40"/>
    </sheetView>
  </sheetViews>
  <sheetFormatPr defaultRowHeight="12.75" x14ac:dyDescent="0.2"/>
  <cols>
    <col min="1" max="1" width="4.7109375" style="1" customWidth="1"/>
    <col min="2" max="2" width="31.5703125" style="1" customWidth="1"/>
    <col min="3" max="3" width="13" style="1" bestFit="1" customWidth="1"/>
    <col min="4" max="4" width="12.5703125" style="1" bestFit="1" customWidth="1"/>
    <col min="5" max="5" width="12.85546875" style="1" customWidth="1"/>
    <col min="6" max="7" width="11.5703125" style="1" bestFit="1" customWidth="1"/>
    <col min="8" max="8" width="9.42578125" style="1" bestFit="1" customWidth="1"/>
    <col min="9" max="9" width="10" style="1" bestFit="1" customWidth="1"/>
    <col min="10" max="16384" width="9.140625" style="1"/>
  </cols>
  <sheetData>
    <row r="1" spans="2:10" ht="20.25" x14ac:dyDescent="0.3">
      <c r="B1" s="25" t="s">
        <v>203</v>
      </c>
      <c r="C1" s="15"/>
      <c r="D1" s="15"/>
      <c r="E1" s="16" t="s">
        <v>19</v>
      </c>
      <c r="F1" s="17"/>
      <c r="G1" s="17"/>
      <c r="H1" s="17"/>
      <c r="I1" s="18"/>
      <c r="J1" s="19"/>
    </row>
    <row r="2" spans="2:10" ht="16.5" thickBot="1" x14ac:dyDescent="0.3">
      <c r="B2" s="15"/>
      <c r="C2" s="15"/>
      <c r="D2" s="15"/>
      <c r="E2" s="20" t="s">
        <v>20</v>
      </c>
      <c r="F2" s="21"/>
      <c r="G2" s="21"/>
      <c r="H2" s="22"/>
      <c r="I2" s="23"/>
      <c r="J2" s="24"/>
    </row>
    <row r="3" spans="2:10" ht="15" x14ac:dyDescent="0.2">
      <c r="B3" s="26" t="s">
        <v>21</v>
      </c>
      <c r="C3" s="15"/>
      <c r="D3" s="15"/>
      <c r="E3" s="15"/>
      <c r="F3" s="15"/>
      <c r="G3" s="15"/>
      <c r="H3" s="15"/>
      <c r="I3" s="15"/>
      <c r="J3" s="15"/>
    </row>
    <row r="4" spans="2:10" ht="15" x14ac:dyDescent="0.2">
      <c r="C4" s="15"/>
      <c r="D4" s="15"/>
      <c r="E4" s="15"/>
      <c r="F4" s="15"/>
      <c r="G4" s="15"/>
      <c r="H4" s="15"/>
      <c r="I4" s="15"/>
      <c r="J4" s="15"/>
    </row>
    <row r="5" spans="2:10" ht="15" customHeight="1" x14ac:dyDescent="0.2">
      <c r="B5" s="167" t="s">
        <v>202</v>
      </c>
      <c r="C5" s="167"/>
      <c r="D5" s="167"/>
      <c r="E5" s="167"/>
      <c r="F5" s="167"/>
      <c r="G5" s="167"/>
      <c r="H5" s="167"/>
      <c r="I5" s="167"/>
      <c r="J5" s="167"/>
    </row>
    <row r="6" spans="2:10" x14ac:dyDescent="0.2">
      <c r="B6" s="167"/>
      <c r="C6" s="167"/>
      <c r="D6" s="167"/>
      <c r="E6" s="167"/>
      <c r="F6" s="167"/>
      <c r="G6" s="167"/>
      <c r="H6" s="167"/>
      <c r="I6" s="167"/>
      <c r="J6" s="167"/>
    </row>
    <row r="7" spans="2:10" ht="15" x14ac:dyDescent="0.2">
      <c r="B7" s="84"/>
      <c r="C7" s="84"/>
      <c r="D7" s="84"/>
      <c r="E7" s="84"/>
      <c r="F7" s="84"/>
      <c r="G7" s="84"/>
      <c r="H7" s="84"/>
      <c r="I7" s="84"/>
      <c r="J7" s="84"/>
    </row>
    <row r="8" spans="2:10" x14ac:dyDescent="0.2">
      <c r="B8" s="50" t="s">
        <v>54</v>
      </c>
      <c r="C8" s="10"/>
    </row>
    <row r="9" spans="2:10" x14ac:dyDescent="0.2">
      <c r="B9" s="10" t="s">
        <v>0</v>
      </c>
      <c r="C9" s="29">
        <v>12000</v>
      </c>
    </row>
    <row r="10" spans="2:10" x14ac:dyDescent="0.2">
      <c r="B10" s="10" t="s">
        <v>3</v>
      </c>
      <c r="C10" s="30"/>
    </row>
    <row r="11" spans="2:10" x14ac:dyDescent="0.2">
      <c r="B11" s="11" t="s">
        <v>4</v>
      </c>
      <c r="C11" s="29">
        <v>6000</v>
      </c>
    </row>
    <row r="12" spans="2:10" x14ac:dyDescent="0.2">
      <c r="B12" s="11" t="s">
        <v>5</v>
      </c>
      <c r="C12" s="29">
        <v>600</v>
      </c>
    </row>
    <row r="13" spans="2:10" x14ac:dyDescent="0.2">
      <c r="B13" s="11" t="s">
        <v>6</v>
      </c>
      <c r="C13" s="29">
        <v>400</v>
      </c>
    </row>
    <row r="14" spans="2:10" x14ac:dyDescent="0.2">
      <c r="B14" s="12" t="s">
        <v>7</v>
      </c>
      <c r="C14" s="29"/>
    </row>
    <row r="15" spans="2:10" x14ac:dyDescent="0.2">
      <c r="B15" s="11" t="s">
        <v>8</v>
      </c>
      <c r="C15" s="29">
        <v>2500</v>
      </c>
    </row>
    <row r="16" spans="2:10" x14ac:dyDescent="0.2">
      <c r="B16" s="11" t="s">
        <v>9</v>
      </c>
      <c r="C16" s="29">
        <v>1500</v>
      </c>
    </row>
    <row r="17" spans="1:5" x14ac:dyDescent="0.2">
      <c r="B17" s="6"/>
      <c r="C17" s="5"/>
    </row>
    <row r="18" spans="1:5" x14ac:dyDescent="0.2">
      <c r="B18" s="31" t="s">
        <v>59</v>
      </c>
      <c r="C18" s="5"/>
      <c r="D18" s="2"/>
    </row>
    <row r="20" spans="1:5" x14ac:dyDescent="0.2">
      <c r="A20" s="35" t="s">
        <v>22</v>
      </c>
      <c r="B20" s="3" t="s">
        <v>10</v>
      </c>
    </row>
    <row r="21" spans="1:5" x14ac:dyDescent="0.2">
      <c r="B21" s="4" t="s">
        <v>0</v>
      </c>
      <c r="C21" s="14"/>
      <c r="D21" s="27">
        <f>C9</f>
        <v>12000</v>
      </c>
    </row>
    <row r="22" spans="1:5" x14ac:dyDescent="0.2">
      <c r="B22" s="4" t="s">
        <v>4</v>
      </c>
      <c r="C22" s="13"/>
      <c r="D22" s="28">
        <f>C11</f>
        <v>6000</v>
      </c>
    </row>
    <row r="23" spans="1:5" x14ac:dyDescent="0.2">
      <c r="B23" s="4" t="s">
        <v>1</v>
      </c>
      <c r="C23" s="91"/>
      <c r="D23" s="87">
        <v>6000</v>
      </c>
    </row>
    <row r="24" spans="1:5" x14ac:dyDescent="0.2">
      <c r="B24" s="4" t="s">
        <v>11</v>
      </c>
      <c r="C24" s="91"/>
      <c r="D24" s="92"/>
    </row>
    <row r="25" spans="1:5" x14ac:dyDescent="0.2">
      <c r="B25" s="6" t="s">
        <v>12</v>
      </c>
      <c r="C25" s="88">
        <f>C12+C15</f>
        <v>3100</v>
      </c>
      <c r="D25" s="90"/>
    </row>
    <row r="26" spans="1:5" x14ac:dyDescent="0.2">
      <c r="B26" s="6" t="s">
        <v>13</v>
      </c>
      <c r="C26" s="87">
        <v>1900</v>
      </c>
      <c r="D26" s="87">
        <v>5000</v>
      </c>
    </row>
    <row r="27" spans="1:5" x14ac:dyDescent="0.2">
      <c r="B27" s="4" t="s">
        <v>2</v>
      </c>
      <c r="C27" s="91"/>
      <c r="D27" s="89">
        <f>D23-D26</f>
        <v>1000</v>
      </c>
      <c r="E27" s="85" t="str">
        <f>IF(D27&lt;999,"Incorrect",IF(D27&gt;1001,"Incorrect","Correct"))</f>
        <v>Correct</v>
      </c>
    </row>
    <row r="28" spans="1:5" x14ac:dyDescent="0.2">
      <c r="C28" s="91"/>
      <c r="D28" s="90"/>
    </row>
    <row r="29" spans="1:5" x14ac:dyDescent="0.2">
      <c r="B29" s="3" t="s">
        <v>14</v>
      </c>
      <c r="C29" s="13"/>
      <c r="D29" s="14"/>
    </row>
    <row r="30" spans="1:5" x14ac:dyDescent="0.2">
      <c r="B30" s="4" t="s">
        <v>0</v>
      </c>
      <c r="C30" s="14"/>
      <c r="D30" s="32">
        <f>C9</f>
        <v>12000</v>
      </c>
    </row>
    <row r="31" spans="1:5" x14ac:dyDescent="0.2">
      <c r="B31" s="4" t="s">
        <v>15</v>
      </c>
      <c r="C31" s="13"/>
      <c r="D31" s="14"/>
    </row>
    <row r="32" spans="1:5" x14ac:dyDescent="0.2">
      <c r="B32" s="6" t="s">
        <v>4</v>
      </c>
      <c r="C32" s="33">
        <f>C11</f>
        <v>6000</v>
      </c>
      <c r="D32" s="14"/>
    </row>
    <row r="33" spans="1:8" x14ac:dyDescent="0.2">
      <c r="B33" s="6" t="s">
        <v>5</v>
      </c>
      <c r="C33" s="28">
        <f>C12</f>
        <v>600</v>
      </c>
      <c r="D33" s="14"/>
    </row>
    <row r="34" spans="1:8" x14ac:dyDescent="0.2">
      <c r="B34" s="6" t="s">
        <v>16</v>
      </c>
      <c r="C34" s="34">
        <f>C13</f>
        <v>400</v>
      </c>
      <c r="D34" s="87">
        <f>C32+C33+C34</f>
        <v>7000</v>
      </c>
    </row>
    <row r="35" spans="1:8" x14ac:dyDescent="0.2">
      <c r="B35" s="7" t="s">
        <v>18</v>
      </c>
      <c r="C35" s="90"/>
      <c r="D35" s="87">
        <v>5000</v>
      </c>
      <c r="E35" s="85" t="str">
        <f>IF(D35&lt;4999,"Incorrect",IF(D35&gt;5001,"Incorrect","Correct"))</f>
        <v>Correct</v>
      </c>
    </row>
    <row r="36" spans="1:8" x14ac:dyDescent="0.2">
      <c r="B36" s="7" t="s">
        <v>17</v>
      </c>
      <c r="C36" s="90"/>
      <c r="D36" s="90"/>
    </row>
    <row r="37" spans="1:8" x14ac:dyDescent="0.2">
      <c r="B37" s="6" t="s">
        <v>8</v>
      </c>
      <c r="C37" s="28">
        <f>C15</f>
        <v>2500</v>
      </c>
      <c r="D37" s="90"/>
    </row>
    <row r="38" spans="1:8" x14ac:dyDescent="0.2">
      <c r="B38" s="6" t="s">
        <v>9</v>
      </c>
      <c r="C38" s="34">
        <f>C16</f>
        <v>1500</v>
      </c>
      <c r="D38" s="87">
        <f>C37+C38</f>
        <v>4000</v>
      </c>
    </row>
    <row r="39" spans="1:8" x14ac:dyDescent="0.2">
      <c r="B39" s="7" t="s">
        <v>2</v>
      </c>
      <c r="C39" s="90"/>
      <c r="D39" s="89">
        <f>D35-D38</f>
        <v>1000</v>
      </c>
      <c r="E39" s="85" t="str">
        <f>IF(D39&lt;999,"Incorrect",IF(D39&gt;1001,"Incorrect","Correct"))</f>
        <v>Correct</v>
      </c>
    </row>
    <row r="40" spans="1:8" x14ac:dyDescent="0.2">
      <c r="C40" s="104"/>
      <c r="D40" s="104"/>
    </row>
    <row r="41" spans="1:8" x14ac:dyDescent="0.2">
      <c r="A41" s="35" t="s">
        <v>23</v>
      </c>
      <c r="B41" s="50" t="s">
        <v>54</v>
      </c>
      <c r="C41" s="116"/>
      <c r="D41" s="117"/>
      <c r="E41" s="51"/>
    </row>
    <row r="42" spans="1:8" x14ac:dyDescent="0.2">
      <c r="B42" s="10" t="s">
        <v>0</v>
      </c>
      <c r="C42" s="29">
        <v>13200</v>
      </c>
      <c r="D42" s="36"/>
    </row>
    <row r="43" spans="1:8" x14ac:dyDescent="0.2">
      <c r="B43" s="10" t="s">
        <v>3</v>
      </c>
      <c r="C43" s="30"/>
    </row>
    <row r="44" spans="1:8" x14ac:dyDescent="0.2">
      <c r="B44" s="11" t="s">
        <v>4</v>
      </c>
      <c r="C44" s="29">
        <v>6000</v>
      </c>
      <c r="D44" s="36"/>
      <c r="H44" s="4"/>
    </row>
    <row r="45" spans="1:8" x14ac:dyDescent="0.2">
      <c r="B45" s="11" t="s">
        <v>5</v>
      </c>
      <c r="C45" s="29">
        <v>990</v>
      </c>
      <c r="D45" s="36"/>
    </row>
    <row r="46" spans="1:8" x14ac:dyDescent="0.2">
      <c r="B46" s="11" t="s">
        <v>6</v>
      </c>
      <c r="C46" s="29">
        <v>440</v>
      </c>
      <c r="D46" s="36"/>
    </row>
    <row r="47" spans="1:8" x14ac:dyDescent="0.2">
      <c r="B47" s="12" t="s">
        <v>7</v>
      </c>
      <c r="C47" s="29"/>
    </row>
    <row r="48" spans="1:8" x14ac:dyDescent="0.2">
      <c r="B48" s="11" t="s">
        <v>8</v>
      </c>
      <c r="C48" s="29">
        <v>2500</v>
      </c>
      <c r="D48" s="36"/>
    </row>
    <row r="49" spans="2:5" x14ac:dyDescent="0.2">
      <c r="B49" s="11" t="s">
        <v>9</v>
      </c>
      <c r="C49" s="29">
        <v>1500</v>
      </c>
      <c r="D49" s="36"/>
    </row>
    <row r="51" spans="2:5" x14ac:dyDescent="0.2">
      <c r="B51" s="4" t="s">
        <v>0</v>
      </c>
      <c r="C51" s="14"/>
      <c r="D51" s="27">
        <f>C42</f>
        <v>13200</v>
      </c>
    </row>
    <row r="52" spans="2:5" x14ac:dyDescent="0.2">
      <c r="B52" s="4" t="s">
        <v>4</v>
      </c>
      <c r="C52" s="13"/>
      <c r="D52" s="28">
        <f>C44</f>
        <v>6000</v>
      </c>
    </row>
    <row r="53" spans="2:5" x14ac:dyDescent="0.2">
      <c r="B53" s="4" t="s">
        <v>1</v>
      </c>
      <c r="C53" s="91"/>
      <c r="D53" s="87"/>
    </row>
    <row r="54" spans="2:5" x14ac:dyDescent="0.2">
      <c r="B54" s="4" t="s">
        <v>11</v>
      </c>
      <c r="C54" s="91"/>
      <c r="D54" s="92"/>
    </row>
    <row r="55" spans="2:5" x14ac:dyDescent="0.2">
      <c r="B55" s="6" t="s">
        <v>12</v>
      </c>
      <c r="C55" s="88"/>
      <c r="D55" s="90"/>
    </row>
    <row r="56" spans="2:5" x14ac:dyDescent="0.2">
      <c r="B56" s="6" t="s">
        <v>13</v>
      </c>
      <c r="C56" s="87"/>
      <c r="D56" s="87"/>
    </row>
    <row r="57" spans="2:5" x14ac:dyDescent="0.2">
      <c r="B57" s="4" t="s">
        <v>2</v>
      </c>
      <c r="C57" s="91"/>
      <c r="D57" s="89"/>
      <c r="E57" s="85" t="str">
        <f>IF(D57&lt;1769,"Incorrect",IF(D57&gt;1771,"Incorrect","Correct"))</f>
        <v>Incorrect</v>
      </c>
    </row>
    <row r="58" spans="2:5" x14ac:dyDescent="0.2">
      <c r="C58" s="91"/>
      <c r="D58" s="90"/>
    </row>
    <row r="59" spans="2:5" x14ac:dyDescent="0.2">
      <c r="B59" s="3" t="s">
        <v>14</v>
      </c>
      <c r="C59" s="13"/>
      <c r="D59" s="14"/>
    </row>
    <row r="60" spans="2:5" x14ac:dyDescent="0.2">
      <c r="B60" s="4" t="s">
        <v>0</v>
      </c>
      <c r="C60" s="14"/>
      <c r="D60" s="32">
        <f>C42</f>
        <v>13200</v>
      </c>
    </row>
    <row r="61" spans="2:5" x14ac:dyDescent="0.2">
      <c r="B61" s="4" t="s">
        <v>15</v>
      </c>
      <c r="C61" s="13"/>
      <c r="D61" s="14"/>
    </row>
    <row r="62" spans="2:5" x14ac:dyDescent="0.2">
      <c r="B62" s="6" t="s">
        <v>4</v>
      </c>
      <c r="C62" s="33">
        <f>C44</f>
        <v>6000</v>
      </c>
      <c r="D62" s="90"/>
    </row>
    <row r="63" spans="2:5" x14ac:dyDescent="0.2">
      <c r="B63" s="6" t="s">
        <v>5</v>
      </c>
      <c r="C63" s="28">
        <f>C45</f>
        <v>990</v>
      </c>
      <c r="D63" s="90"/>
    </row>
    <row r="64" spans="2:5" x14ac:dyDescent="0.2">
      <c r="B64" s="6" t="s">
        <v>16</v>
      </c>
      <c r="C64" s="34">
        <f>C46</f>
        <v>440</v>
      </c>
      <c r="D64" s="87"/>
    </row>
    <row r="65" spans="2:5" x14ac:dyDescent="0.2">
      <c r="B65" s="7" t="s">
        <v>18</v>
      </c>
      <c r="C65" s="90"/>
      <c r="D65" s="87"/>
      <c r="E65" s="85" t="str">
        <f>IF(D65&lt;5769,"Incorrect",IF(D65&gt;5771,"Incorrect","Correct"))</f>
        <v>Incorrect</v>
      </c>
    </row>
    <row r="66" spans="2:5" x14ac:dyDescent="0.2">
      <c r="B66" s="7" t="s">
        <v>17</v>
      </c>
      <c r="C66" s="90"/>
      <c r="D66" s="90"/>
    </row>
    <row r="67" spans="2:5" x14ac:dyDescent="0.2">
      <c r="B67" s="6" t="s">
        <v>8</v>
      </c>
      <c r="C67" s="28">
        <f>C48</f>
        <v>2500</v>
      </c>
      <c r="D67" s="90"/>
    </row>
    <row r="68" spans="2:5" x14ac:dyDescent="0.2">
      <c r="B68" s="6" t="s">
        <v>9</v>
      </c>
      <c r="C68" s="34">
        <f>C49</f>
        <v>1500</v>
      </c>
      <c r="D68" s="87"/>
    </row>
    <row r="69" spans="2:5" x14ac:dyDescent="0.2">
      <c r="B69" s="7" t="s">
        <v>2</v>
      </c>
      <c r="C69" s="90"/>
      <c r="D69" s="89"/>
      <c r="E69" s="85" t="str">
        <f>IF(D69&lt;1769,"Incorrect",IF(D69&gt;1771,"Incorrect","Correct"))</f>
        <v>Incorrect</v>
      </c>
    </row>
    <row r="71" spans="2:5" ht="18" x14ac:dyDescent="0.25">
      <c r="B71" s="53" t="s">
        <v>60</v>
      </c>
    </row>
    <row r="72" spans="2:5" x14ac:dyDescent="0.2">
      <c r="B72" s="31" t="s">
        <v>59</v>
      </c>
    </row>
    <row r="73" spans="2:5" x14ac:dyDescent="0.2">
      <c r="B73" s="31"/>
    </row>
    <row r="74" spans="2:5" x14ac:dyDescent="0.2">
      <c r="B74" s="50" t="s">
        <v>54</v>
      </c>
      <c r="C74" s="164" t="s">
        <v>43</v>
      </c>
      <c r="D74" s="165"/>
      <c r="E74" s="165"/>
    </row>
    <row r="75" spans="2:5" x14ac:dyDescent="0.2">
      <c r="B75" s="10" t="s">
        <v>35</v>
      </c>
      <c r="C75" s="4"/>
      <c r="D75" s="38">
        <v>6</v>
      </c>
      <c r="E75" s="4"/>
    </row>
    <row r="76" spans="2:5" x14ac:dyDescent="0.2">
      <c r="B76" s="10" t="s">
        <v>36</v>
      </c>
      <c r="C76" s="4"/>
      <c r="D76" s="38">
        <v>3.5</v>
      </c>
      <c r="E76" s="4"/>
    </row>
    <row r="77" spans="2:5" x14ac:dyDescent="0.2">
      <c r="B77" s="10" t="s">
        <v>37</v>
      </c>
      <c r="C77" s="4"/>
      <c r="D77" s="38">
        <v>1.5</v>
      </c>
      <c r="E77" s="4"/>
    </row>
    <row r="78" spans="2:5" x14ac:dyDescent="0.2">
      <c r="B78" s="10" t="s">
        <v>38</v>
      </c>
      <c r="C78" s="4"/>
      <c r="D78" s="38">
        <v>4</v>
      </c>
      <c r="E78" s="4"/>
    </row>
    <row r="79" spans="2:5" x14ac:dyDescent="0.2">
      <c r="B79" s="10" t="s">
        <v>39</v>
      </c>
      <c r="C79" s="4"/>
      <c r="D79" s="38">
        <v>3</v>
      </c>
      <c r="E79" s="4"/>
    </row>
    <row r="80" spans="2:5" x14ac:dyDescent="0.2">
      <c r="B80" s="10" t="s">
        <v>40</v>
      </c>
      <c r="C80" s="4"/>
      <c r="D80" s="38">
        <v>2</v>
      </c>
      <c r="E80" s="4"/>
    </row>
    <row r="81" spans="1:6" x14ac:dyDescent="0.2">
      <c r="B81" s="10" t="s">
        <v>41</v>
      </c>
      <c r="C81" s="4"/>
      <c r="D81" s="38">
        <v>1</v>
      </c>
      <c r="E81" s="4"/>
    </row>
    <row r="82" spans="1:6" x14ac:dyDescent="0.2">
      <c r="B82" s="10" t="s">
        <v>42</v>
      </c>
      <c r="C82" s="4"/>
      <c r="D82" s="38">
        <v>0.5</v>
      </c>
      <c r="E82" s="4"/>
    </row>
    <row r="84" spans="1:6" x14ac:dyDescent="0.2">
      <c r="A84" s="35" t="s">
        <v>22</v>
      </c>
      <c r="B84" s="1" t="s">
        <v>24</v>
      </c>
      <c r="C84" s="38">
        <v>6</v>
      </c>
      <c r="D84" s="37"/>
    </row>
    <row r="85" spans="1:6" x14ac:dyDescent="0.2">
      <c r="B85" s="1" t="s">
        <v>25</v>
      </c>
      <c r="C85" s="38">
        <v>3.5</v>
      </c>
      <c r="D85" s="37"/>
    </row>
    <row r="86" spans="1:6" x14ac:dyDescent="0.2">
      <c r="B86" s="1" t="s">
        <v>26</v>
      </c>
      <c r="C86" s="38">
        <v>1.5</v>
      </c>
      <c r="D86" s="37"/>
    </row>
    <row r="87" spans="1:6" x14ac:dyDescent="0.2">
      <c r="B87" s="1" t="s">
        <v>27</v>
      </c>
      <c r="C87" s="93"/>
      <c r="D87" s="85" t="str">
        <f>IF(C87&lt;10.99,"Incorrect",IF(C87&gt;11.01,"Incorrect","Correct"))</f>
        <v>Incorrect</v>
      </c>
    </row>
    <row r="88" spans="1:6" x14ac:dyDescent="0.2">
      <c r="C88" s="94"/>
      <c r="D88" s="37"/>
    </row>
    <row r="89" spans="1:6" x14ac:dyDescent="0.2">
      <c r="B89" s="1" t="s">
        <v>28</v>
      </c>
      <c r="D89" s="38">
        <f>C87</f>
        <v>0</v>
      </c>
      <c r="E89" s="37"/>
    </row>
    <row r="90" spans="1:6" x14ac:dyDescent="0.2">
      <c r="B90" s="1" t="s">
        <v>29</v>
      </c>
      <c r="D90" s="52">
        <v>10000</v>
      </c>
      <c r="E90" s="37"/>
    </row>
    <row r="91" spans="1:6" x14ac:dyDescent="0.2">
      <c r="B91" s="1" t="s">
        <v>30</v>
      </c>
      <c r="D91" s="94"/>
      <c r="E91" s="95"/>
      <c r="F91" s="85" t="str">
        <f>IF(E91&lt;109999,"Incorrect",IF(E91&gt;110001,"Incorrect","Correct"))</f>
        <v>Incorrect</v>
      </c>
    </row>
    <row r="92" spans="1:6" x14ac:dyDescent="0.2">
      <c r="B92" s="1" t="s">
        <v>31</v>
      </c>
      <c r="D92" s="93"/>
      <c r="E92" s="94"/>
    </row>
    <row r="93" spans="1:6" x14ac:dyDescent="0.2">
      <c r="B93" s="1" t="s">
        <v>32</v>
      </c>
      <c r="D93" s="96"/>
      <c r="E93" s="94"/>
    </row>
    <row r="94" spans="1:6" ht="13.5" thickBot="1" x14ac:dyDescent="0.25">
      <c r="B94" s="1" t="s">
        <v>33</v>
      </c>
      <c r="D94" s="94"/>
      <c r="E94" s="97"/>
    </row>
    <row r="95" spans="1:6" ht="13.5" thickBot="1" x14ac:dyDescent="0.25">
      <c r="B95" s="3" t="s">
        <v>34</v>
      </c>
      <c r="D95" s="94"/>
      <c r="E95" s="98"/>
      <c r="F95" s="85" t="str">
        <f>IF(E95&lt;149998,"Incorrect",IF(E95&gt;150002,"Incorrect","Correct"))</f>
        <v>Incorrect</v>
      </c>
    </row>
    <row r="96" spans="1:6" x14ac:dyDescent="0.2">
      <c r="D96" s="104"/>
      <c r="E96" s="104"/>
    </row>
    <row r="97" spans="1:11" x14ac:dyDescent="0.2">
      <c r="B97" s="166" t="s">
        <v>58</v>
      </c>
      <c r="C97" s="166"/>
      <c r="D97" s="166"/>
      <c r="E97" s="166"/>
    </row>
    <row r="98" spans="1:11" x14ac:dyDescent="0.2">
      <c r="B98" s="166"/>
      <c r="C98" s="166"/>
      <c r="D98" s="166"/>
      <c r="E98" s="166"/>
    </row>
    <row r="100" spans="1:11" x14ac:dyDescent="0.2">
      <c r="A100" s="35" t="s">
        <v>23</v>
      </c>
      <c r="B100" s="1" t="s">
        <v>44</v>
      </c>
      <c r="D100" s="38">
        <v>1</v>
      </c>
      <c r="E100" s="37"/>
    </row>
    <row r="101" spans="1:11" x14ac:dyDescent="0.2">
      <c r="B101" s="1" t="s">
        <v>45</v>
      </c>
      <c r="D101" s="38">
        <v>0.5</v>
      </c>
      <c r="E101" s="37"/>
      <c r="G101" s="163" t="s">
        <v>55</v>
      </c>
      <c r="H101" s="163"/>
      <c r="I101" s="163"/>
      <c r="J101" s="163"/>
      <c r="K101" s="163"/>
    </row>
    <row r="102" spans="1:11" ht="25.5" x14ac:dyDescent="0.2">
      <c r="B102" s="1" t="s">
        <v>46</v>
      </c>
      <c r="D102" s="118"/>
      <c r="E102" s="93"/>
      <c r="F102" s="85" t="str">
        <f>IF(E102&lt;1.49,"Incorrect",IF(E102&gt;1.51,"Incorrect","Correct"))</f>
        <v>Incorrect</v>
      </c>
      <c r="G102" s="46" t="s">
        <v>54</v>
      </c>
      <c r="H102" s="4"/>
      <c r="I102" s="4"/>
      <c r="J102" s="4"/>
      <c r="K102" s="48" t="s">
        <v>56</v>
      </c>
    </row>
    <row r="103" spans="1:11" x14ac:dyDescent="0.2">
      <c r="B103" s="1" t="s">
        <v>47</v>
      </c>
      <c r="D103" s="38">
        <v>1.5</v>
      </c>
      <c r="E103" s="94"/>
      <c r="G103" s="10" t="s">
        <v>35</v>
      </c>
      <c r="H103" s="47"/>
      <c r="I103" s="4"/>
      <c r="J103" s="4"/>
      <c r="K103" s="42">
        <v>6</v>
      </c>
    </row>
    <row r="104" spans="1:11" ht="12.75" customHeight="1" x14ac:dyDescent="0.2">
      <c r="B104" s="1" t="s">
        <v>48</v>
      </c>
      <c r="D104" s="49">
        <v>10000</v>
      </c>
      <c r="E104" s="94"/>
      <c r="G104" s="10" t="s">
        <v>36</v>
      </c>
      <c r="H104" s="47"/>
      <c r="I104" s="4"/>
      <c r="J104" s="4"/>
      <c r="K104" s="42">
        <v>3.5</v>
      </c>
    </row>
    <row r="105" spans="1:11" x14ac:dyDescent="0.2">
      <c r="B105" s="4" t="s">
        <v>52</v>
      </c>
      <c r="D105" s="94"/>
      <c r="E105" s="95"/>
      <c r="G105" s="10" t="s">
        <v>37</v>
      </c>
      <c r="H105" s="47"/>
      <c r="I105" s="4"/>
      <c r="J105" s="4"/>
      <c r="K105" s="42">
        <v>1.5</v>
      </c>
    </row>
    <row r="106" spans="1:11" ht="12.75" customHeight="1" x14ac:dyDescent="0.2">
      <c r="B106" s="125" t="s">
        <v>53</v>
      </c>
      <c r="C106" s="125"/>
      <c r="D106" s="104"/>
      <c r="E106" s="119"/>
      <c r="G106" s="10" t="s">
        <v>38</v>
      </c>
      <c r="H106" s="47"/>
      <c r="I106" s="4"/>
      <c r="J106" s="4"/>
      <c r="K106" s="42">
        <v>4</v>
      </c>
    </row>
    <row r="107" spans="1:11" ht="12.75" customHeight="1" x14ac:dyDescent="0.2">
      <c r="B107" s="125"/>
      <c r="C107" s="125"/>
      <c r="D107" s="93"/>
      <c r="E107" s="85" t="str">
        <f>IF(D107&lt;4.99,"Incorrect",IF(D107&gt;5.01,"Incorrect","Correct"))</f>
        <v>Incorrect</v>
      </c>
      <c r="G107" s="10" t="s">
        <v>39</v>
      </c>
      <c r="H107" s="47"/>
      <c r="I107" s="4"/>
      <c r="J107" s="4"/>
      <c r="K107" s="42">
        <v>3</v>
      </c>
    </row>
    <row r="108" spans="1:11" x14ac:dyDescent="0.2">
      <c r="B108" s="4" t="s">
        <v>49</v>
      </c>
      <c r="C108" s="4"/>
      <c r="D108" s="99"/>
      <c r="E108" s="119"/>
      <c r="G108" s="10" t="s">
        <v>40</v>
      </c>
      <c r="H108" s="47"/>
      <c r="I108" s="4"/>
      <c r="J108" s="4"/>
      <c r="K108" s="42">
        <v>2</v>
      </c>
    </row>
    <row r="109" spans="1:11" ht="13.5" thickBot="1" x14ac:dyDescent="0.25">
      <c r="B109" s="4" t="s">
        <v>50</v>
      </c>
      <c r="C109" s="4"/>
      <c r="D109" s="39"/>
      <c r="E109" s="95"/>
      <c r="G109" s="10" t="s">
        <v>41</v>
      </c>
      <c r="H109" s="47"/>
      <c r="I109" s="4"/>
      <c r="J109" s="4"/>
      <c r="K109" s="42">
        <v>1</v>
      </c>
    </row>
    <row r="110" spans="1:11" ht="13.5" thickBot="1" x14ac:dyDescent="0.25">
      <c r="B110" s="3" t="s">
        <v>51</v>
      </c>
      <c r="C110" s="4"/>
      <c r="D110" s="39"/>
      <c r="E110" s="98"/>
      <c r="F110" s="85" t="str">
        <f>IF(E110&lt;64998,"Incorrect",IF(E110&gt;65002,"Incorrect","Correct"))</f>
        <v>Incorrect</v>
      </c>
      <c r="G110" s="10" t="s">
        <v>42</v>
      </c>
      <c r="H110" s="47"/>
      <c r="I110" s="4"/>
      <c r="J110" s="4"/>
      <c r="K110" s="42">
        <v>0.5</v>
      </c>
    </row>
    <row r="112" spans="1:11" ht="12.75" customHeight="1" x14ac:dyDescent="0.2">
      <c r="B112" s="123" t="s">
        <v>57</v>
      </c>
      <c r="C112" s="123"/>
      <c r="D112" s="123"/>
      <c r="E112" s="123"/>
    </row>
    <row r="113" spans="1:5" ht="12.75" customHeight="1" x14ac:dyDescent="0.2">
      <c r="B113" s="123"/>
      <c r="C113" s="123"/>
      <c r="D113" s="123"/>
      <c r="E113" s="123"/>
    </row>
    <row r="115" spans="1:5" x14ac:dyDescent="0.2">
      <c r="A115" s="35" t="s">
        <v>61</v>
      </c>
      <c r="B115" s="100" t="s">
        <v>24</v>
      </c>
      <c r="C115" s="93"/>
    </row>
    <row r="116" spans="1:5" x14ac:dyDescent="0.2">
      <c r="B116" s="100" t="s">
        <v>25</v>
      </c>
      <c r="C116" s="93"/>
    </row>
    <row r="117" spans="1:5" x14ac:dyDescent="0.2">
      <c r="B117" s="100" t="s">
        <v>26</v>
      </c>
      <c r="C117" s="93"/>
    </row>
    <row r="118" spans="1:5" x14ac:dyDescent="0.2">
      <c r="B118" s="100" t="s">
        <v>44</v>
      </c>
      <c r="C118" s="93"/>
    </row>
    <row r="119" spans="1:5" x14ac:dyDescent="0.2">
      <c r="B119" s="100" t="s">
        <v>45</v>
      </c>
      <c r="C119" s="93"/>
    </row>
    <row r="120" spans="1:5" ht="13.5" thickBot="1" x14ac:dyDescent="0.25">
      <c r="B120" s="3" t="s">
        <v>62</v>
      </c>
      <c r="C120" s="101"/>
      <c r="D120" s="85" t="str">
        <f>IF(C120&lt;12.49,"Incorrect",IF(C120&gt;12.51,"Incorrect","Correct"))</f>
        <v>Incorrect</v>
      </c>
    </row>
    <row r="122" spans="1:5" x14ac:dyDescent="0.2">
      <c r="A122" s="35" t="s">
        <v>63</v>
      </c>
      <c r="B122" s="100" t="s">
        <v>24</v>
      </c>
      <c r="C122" s="93"/>
    </row>
    <row r="123" spans="1:5" x14ac:dyDescent="0.2">
      <c r="B123" s="100" t="s">
        <v>25</v>
      </c>
      <c r="C123" s="93"/>
    </row>
    <row r="124" spans="1:5" x14ac:dyDescent="0.2">
      <c r="B124" s="100" t="s">
        <v>26</v>
      </c>
      <c r="C124" s="93"/>
    </row>
    <row r="125" spans="1:5" x14ac:dyDescent="0.2">
      <c r="B125" s="100" t="s">
        <v>44</v>
      </c>
      <c r="C125" s="93"/>
    </row>
    <row r="126" spans="1:5" x14ac:dyDescent="0.2">
      <c r="B126" s="100" t="s">
        <v>45</v>
      </c>
      <c r="C126" s="93"/>
    </row>
    <row r="127" spans="1:5" ht="13.5" thickBot="1" x14ac:dyDescent="0.25">
      <c r="B127" s="3" t="s">
        <v>62</v>
      </c>
      <c r="C127" s="101"/>
      <c r="D127" s="85" t="str">
        <f>IF(C127&lt;12.49,"Incorrect",IF(C127&gt;12.51,"Incorrect","Correct"))</f>
        <v>Incorrect</v>
      </c>
    </row>
    <row r="129" spans="1:4" x14ac:dyDescent="0.2">
      <c r="A129" s="35" t="s">
        <v>64</v>
      </c>
      <c r="B129" s="100"/>
      <c r="C129" s="93"/>
    </row>
    <row r="130" spans="1:4" ht="13.5" thickBot="1" x14ac:dyDescent="0.25">
      <c r="B130" s="4" t="s">
        <v>66</v>
      </c>
      <c r="C130" s="49">
        <v>8000</v>
      </c>
    </row>
    <row r="131" spans="1:4" ht="13.5" thickBot="1" x14ac:dyDescent="0.25">
      <c r="B131" s="3" t="s">
        <v>67</v>
      </c>
      <c r="C131" s="98"/>
      <c r="D131" s="85" t="str">
        <f>IF(C131&lt;99998,"Incorrect",IF(C131&gt;100002,"Incorrect","Correct"))</f>
        <v>Incorrect</v>
      </c>
    </row>
    <row r="133" spans="1:4" x14ac:dyDescent="0.2">
      <c r="A133" s="35" t="s">
        <v>68</v>
      </c>
      <c r="B133" s="100"/>
      <c r="C133" s="93"/>
    </row>
    <row r="134" spans="1:4" ht="13.5" thickBot="1" x14ac:dyDescent="0.25">
      <c r="B134" s="4" t="s">
        <v>66</v>
      </c>
      <c r="C134" s="54">
        <v>12500</v>
      </c>
    </row>
    <row r="135" spans="1:4" ht="13.5" thickBot="1" x14ac:dyDescent="0.25">
      <c r="B135" s="3" t="s">
        <v>69</v>
      </c>
      <c r="C135" s="98"/>
      <c r="D135" s="85" t="str">
        <f>IF(C135&lt;156248,"Incorrect",IF(C135&gt;156252,"Incorrect","Correct"))</f>
        <v>Incorrect</v>
      </c>
    </row>
    <row r="137" spans="1:4" ht="13.5" thickBot="1" x14ac:dyDescent="0.25">
      <c r="A137" s="35" t="s">
        <v>70</v>
      </c>
      <c r="B137" s="125" t="s">
        <v>71</v>
      </c>
    </row>
    <row r="138" spans="1:4" ht="13.5" thickBot="1" x14ac:dyDescent="0.25">
      <c r="B138" s="125"/>
      <c r="C138" s="102"/>
      <c r="D138" s="85" t="str">
        <f>IF(C138&lt;39999,"Incorrect",IF(C138&gt;40001,"Incorrect","Correct"))</f>
        <v>Incorrect</v>
      </c>
    </row>
    <row r="139" spans="1:4" x14ac:dyDescent="0.2">
      <c r="B139" s="4" t="s">
        <v>72</v>
      </c>
      <c r="C139" s="49">
        <v>8000</v>
      </c>
    </row>
    <row r="140" spans="1:4" ht="13.5" thickBot="1" x14ac:dyDescent="0.25">
      <c r="B140" s="162" t="s">
        <v>73</v>
      </c>
      <c r="C140" s="37"/>
    </row>
    <row r="141" spans="1:4" ht="13.5" thickBot="1" x14ac:dyDescent="0.25">
      <c r="B141" s="162"/>
      <c r="C141" s="103"/>
      <c r="D141" s="85" t="str">
        <f>IF(C141&lt;4.99,"Incorrect",IF(C141&gt;5.01,"Incorrect","Correct"))</f>
        <v>Incorrect</v>
      </c>
    </row>
    <row r="143" spans="1:4" x14ac:dyDescent="0.2">
      <c r="A143" s="35" t="s">
        <v>74</v>
      </c>
      <c r="B143" s="125" t="s">
        <v>75</v>
      </c>
    </row>
    <row r="144" spans="1:4" x14ac:dyDescent="0.2">
      <c r="B144" s="125"/>
      <c r="C144" s="95"/>
    </row>
    <row r="145" spans="1:6" x14ac:dyDescent="0.2">
      <c r="B145" s="1" t="s">
        <v>29</v>
      </c>
      <c r="C145" s="49">
        <v>12500</v>
      </c>
    </row>
    <row r="146" spans="1:6" ht="13.5" thickBot="1" x14ac:dyDescent="0.25">
      <c r="B146" s="162" t="s">
        <v>73</v>
      </c>
      <c r="C146" s="37"/>
    </row>
    <row r="147" spans="1:6" ht="13.5" thickBot="1" x14ac:dyDescent="0.25">
      <c r="B147" s="162"/>
      <c r="C147" s="103"/>
      <c r="D147" s="85" t="str">
        <f>IF(C147&lt;3.19,"Incorrect",IF(C147&gt;3.21,"Incorrect","Correct"))</f>
        <v>Incorrect</v>
      </c>
    </row>
    <row r="148" spans="1:6" ht="13.5" thickBot="1" x14ac:dyDescent="0.25">
      <c r="B148" s="104"/>
      <c r="C148" s="104"/>
    </row>
    <row r="149" spans="1:6" ht="13.5" thickBot="1" x14ac:dyDescent="0.25">
      <c r="A149" s="35" t="s">
        <v>76</v>
      </c>
      <c r="B149" s="105"/>
      <c r="C149" s="98"/>
      <c r="D149" s="85" t="str">
        <f>IF(C149&lt;39999,"Incorrect",IF(C149&gt;40001,"Incorrect","Correct"))</f>
        <v>Incorrect</v>
      </c>
    </row>
    <row r="150" spans="1:6" ht="13.5" thickBot="1" x14ac:dyDescent="0.25">
      <c r="B150" s="104"/>
      <c r="C150" s="104"/>
    </row>
    <row r="151" spans="1:6" ht="13.5" thickBot="1" x14ac:dyDescent="0.25">
      <c r="A151" s="35" t="s">
        <v>77</v>
      </c>
      <c r="B151" s="105"/>
      <c r="C151" s="98"/>
      <c r="D151" s="85" t="str">
        <f>IF(C151&lt;39999,"Incorrect",IF(C151&gt;40001,"Incorrect","Correct"))</f>
        <v>Incorrect</v>
      </c>
    </row>
    <row r="152" spans="1:6" x14ac:dyDescent="0.2">
      <c r="B152" s="104"/>
      <c r="C152" s="104"/>
    </row>
    <row r="153" spans="1:6" x14ac:dyDescent="0.2">
      <c r="A153" s="35" t="s">
        <v>79</v>
      </c>
      <c r="B153" s="4" t="s">
        <v>81</v>
      </c>
      <c r="C153" s="93"/>
      <c r="D153" s="85" t="str">
        <f>IF(C153&lt;1.49,"Incorrect",IF(C153&gt;1.51,"Incorrect","Correct"))</f>
        <v>Incorrect</v>
      </c>
      <c r="E153" s="37"/>
      <c r="F153" s="37"/>
    </row>
    <row r="154" spans="1:6" x14ac:dyDescent="0.2">
      <c r="B154" s="4" t="s">
        <v>72</v>
      </c>
      <c r="C154" s="49">
        <v>8000</v>
      </c>
      <c r="D154" s="37"/>
      <c r="E154" s="37"/>
      <c r="F154" s="37"/>
    </row>
    <row r="155" spans="1:6" x14ac:dyDescent="0.2">
      <c r="B155" s="4" t="s">
        <v>83</v>
      </c>
      <c r="C155" s="37"/>
      <c r="D155" s="95"/>
      <c r="E155" s="8"/>
    </row>
    <row r="156" spans="1:6" ht="13.5" thickBot="1" x14ac:dyDescent="0.25">
      <c r="B156" s="4" t="s">
        <v>80</v>
      </c>
      <c r="C156" s="37"/>
      <c r="D156" s="97"/>
      <c r="E156" s="8"/>
    </row>
    <row r="157" spans="1:6" ht="13.5" thickBot="1" x14ac:dyDescent="0.25">
      <c r="B157" s="3" t="s">
        <v>78</v>
      </c>
      <c r="C157" s="37"/>
      <c r="D157" s="98"/>
      <c r="E157" s="85" t="str">
        <f>IF(D157&lt;51998,"Incorrect",IF(D157&gt;52002,"Incorrect","Correct"))</f>
        <v>Incorrect</v>
      </c>
    </row>
    <row r="158" spans="1:6" x14ac:dyDescent="0.2">
      <c r="B158" s="4" t="s">
        <v>84</v>
      </c>
      <c r="C158" s="37"/>
      <c r="D158" s="112"/>
      <c r="E158" s="45">
        <f>D157</f>
        <v>0</v>
      </c>
    </row>
    <row r="159" spans="1:6" ht="13.5" thickBot="1" x14ac:dyDescent="0.25">
      <c r="B159" s="4" t="s">
        <v>72</v>
      </c>
      <c r="C159" s="37"/>
      <c r="D159" s="112"/>
      <c r="E159" s="49">
        <v>8000</v>
      </c>
    </row>
    <row r="160" spans="1:6" ht="13.5" thickBot="1" x14ac:dyDescent="0.25">
      <c r="B160" s="3" t="s">
        <v>85</v>
      </c>
      <c r="C160" s="37"/>
      <c r="D160" s="94"/>
      <c r="E160" s="103">
        <f>E158/E159</f>
        <v>0</v>
      </c>
      <c r="F160" s="85" t="str">
        <f>IF(E160&lt;6.49,"Incorrect",IF(E160&gt;6.51,"Incorrect","Correct"))</f>
        <v>Incorrect</v>
      </c>
    </row>
    <row r="161" spans="1:6" ht="13.5" thickBot="1" x14ac:dyDescent="0.25">
      <c r="D161" s="104"/>
    </row>
    <row r="162" spans="1:6" ht="13.5" thickBot="1" x14ac:dyDescent="0.25">
      <c r="A162" s="35" t="s">
        <v>82</v>
      </c>
      <c r="B162" s="4" t="s">
        <v>81</v>
      </c>
      <c r="C162" s="106"/>
      <c r="D162" s="94"/>
      <c r="E162" s="37"/>
      <c r="F162" s="37"/>
    </row>
    <row r="163" spans="1:6" ht="13.5" thickBot="1" x14ac:dyDescent="0.25">
      <c r="B163" s="4" t="s">
        <v>72</v>
      </c>
      <c r="C163" s="49">
        <v>12500</v>
      </c>
      <c r="D163" s="94"/>
      <c r="E163" s="37"/>
      <c r="F163" s="37"/>
    </row>
    <row r="164" spans="1:6" ht="13.5" thickBot="1" x14ac:dyDescent="0.25">
      <c r="B164" s="4" t="s">
        <v>83</v>
      </c>
      <c r="C164" s="94"/>
      <c r="D164" s="102"/>
      <c r="E164" s="37"/>
    </row>
    <row r="165" spans="1:6" ht="13.5" thickBot="1" x14ac:dyDescent="0.25">
      <c r="B165" s="4" t="s">
        <v>80</v>
      </c>
      <c r="C165" s="94"/>
      <c r="D165" s="102"/>
      <c r="E165" s="37"/>
    </row>
    <row r="166" spans="1:6" ht="13.5" thickBot="1" x14ac:dyDescent="0.25">
      <c r="B166" s="3" t="s">
        <v>78</v>
      </c>
      <c r="C166" s="94"/>
      <c r="D166" s="98"/>
      <c r="E166" s="85" t="str">
        <f>IF(D166&lt;58749,"Incorrect",IF(D166&gt;58751,"Incorrect","Correct"))</f>
        <v>Incorrect</v>
      </c>
    </row>
    <row r="167" spans="1:6" x14ac:dyDescent="0.2">
      <c r="B167" s="4" t="s">
        <v>84</v>
      </c>
      <c r="C167" s="94"/>
      <c r="D167" s="94"/>
      <c r="E167" s="45">
        <f>D166</f>
        <v>0</v>
      </c>
    </row>
    <row r="168" spans="1:6" ht="13.5" thickBot="1" x14ac:dyDescent="0.25">
      <c r="B168" s="4" t="s">
        <v>72</v>
      </c>
      <c r="C168" s="94"/>
      <c r="D168" s="94"/>
      <c r="E168" s="107"/>
    </row>
    <row r="169" spans="1:6" ht="13.5" thickBot="1" x14ac:dyDescent="0.25">
      <c r="B169" s="3" t="s">
        <v>85</v>
      </c>
      <c r="C169" s="94"/>
      <c r="D169" s="94"/>
      <c r="E169" s="103"/>
      <c r="F169" s="85" t="str">
        <f>IF(E169&lt;4.7,"Incorrect",IF(E169&gt;4.71,"Incorrect","Correct"))</f>
        <v>Incorrect</v>
      </c>
    </row>
    <row r="170" spans="1:6" x14ac:dyDescent="0.2">
      <c r="C170" s="104"/>
      <c r="D170" s="104"/>
      <c r="E170" s="104"/>
    </row>
    <row r="171" spans="1:6" x14ac:dyDescent="0.2">
      <c r="A171" s="35" t="s">
        <v>88</v>
      </c>
      <c r="B171" s="1" t="s">
        <v>86</v>
      </c>
      <c r="C171" s="93"/>
      <c r="D171" s="104"/>
      <c r="E171" s="104"/>
    </row>
    <row r="172" spans="1:6" ht="13.5" thickBot="1" x14ac:dyDescent="0.25">
      <c r="B172" s="1" t="s">
        <v>65</v>
      </c>
      <c r="C172" s="108"/>
      <c r="D172" s="85" t="str">
        <f>IF(C172&lt;12.49,"Incorrect",IF(C172&gt;12.51,"Incorrect","Correct"))</f>
        <v>Incorrect</v>
      </c>
    </row>
    <row r="173" spans="1:6" ht="13.5" thickBot="1" x14ac:dyDescent="0.25">
      <c r="B173" s="3" t="s">
        <v>87</v>
      </c>
      <c r="C173" s="109"/>
      <c r="D173" s="85" t="str">
        <f>IF(C173&lt;9.49,"Incorrect",IF(C173&gt;9.51,"Incorrect","Correct"))</f>
        <v>Incorrect</v>
      </c>
    </row>
    <row r="175" spans="1:6" x14ac:dyDescent="0.2">
      <c r="A175" s="35" t="s">
        <v>93</v>
      </c>
      <c r="B175" s="1" t="s">
        <v>89</v>
      </c>
      <c r="C175" s="93"/>
      <c r="D175" s="94"/>
      <c r="E175" s="94"/>
      <c r="F175" s="37"/>
    </row>
    <row r="176" spans="1:6" x14ac:dyDescent="0.2">
      <c r="B176" s="1" t="s">
        <v>90</v>
      </c>
      <c r="C176" s="93"/>
      <c r="D176" s="94"/>
      <c r="E176" s="94"/>
      <c r="F176" s="37"/>
    </row>
    <row r="177" spans="1:6" x14ac:dyDescent="0.2">
      <c r="B177" s="1" t="s">
        <v>91</v>
      </c>
      <c r="C177" s="93"/>
      <c r="D177" s="94"/>
      <c r="E177" s="94"/>
      <c r="F177" s="37"/>
    </row>
    <row r="178" spans="1:6" ht="13.5" thickBot="1" x14ac:dyDescent="0.25">
      <c r="B178" s="1" t="s">
        <v>29</v>
      </c>
      <c r="C178" s="49">
        <v>11000</v>
      </c>
      <c r="D178" s="94"/>
      <c r="E178" s="94"/>
      <c r="F178" s="37"/>
    </row>
    <row r="179" spans="1:6" ht="13.5" thickBot="1" x14ac:dyDescent="0.25">
      <c r="B179" s="3" t="s">
        <v>97</v>
      </c>
      <c r="C179" s="98"/>
      <c r="D179" s="85" t="str">
        <f>IF(C179&lt;104499,"Incorrect",IF(C179&gt;104501,"Incorrect","Correct"))</f>
        <v>Incorrect</v>
      </c>
      <c r="E179" s="94"/>
      <c r="F179" s="37"/>
    </row>
    <row r="180" spans="1:6" x14ac:dyDescent="0.2">
      <c r="B180" s="4" t="s">
        <v>81</v>
      </c>
      <c r="C180" s="94"/>
      <c r="D180" s="93"/>
      <c r="E180" s="94"/>
      <c r="F180" s="37"/>
    </row>
    <row r="181" spans="1:6" x14ac:dyDescent="0.2">
      <c r="B181" s="4" t="s">
        <v>72</v>
      </c>
      <c r="C181" s="94"/>
      <c r="D181" s="49">
        <v>11000</v>
      </c>
      <c r="E181" s="94"/>
      <c r="F181" s="37"/>
    </row>
    <row r="182" spans="1:6" x14ac:dyDescent="0.2">
      <c r="B182" s="4" t="s">
        <v>83</v>
      </c>
      <c r="C182" s="94"/>
      <c r="D182" s="94"/>
      <c r="E182" s="95"/>
    </row>
    <row r="183" spans="1:6" ht="13.5" thickBot="1" x14ac:dyDescent="0.25">
      <c r="B183" s="4" t="s">
        <v>80</v>
      </c>
      <c r="C183" s="94"/>
      <c r="D183" s="94"/>
      <c r="E183" s="97"/>
    </row>
    <row r="184" spans="1:6" ht="13.5" thickBot="1" x14ac:dyDescent="0.25">
      <c r="B184" s="3" t="s">
        <v>92</v>
      </c>
      <c r="C184" s="94"/>
      <c r="D184" s="94"/>
      <c r="E184" s="98"/>
      <c r="F184" s="85" t="str">
        <f>IF(E184&lt;56499,"Incorrect",IF(E184&gt;56501,"Incorrect","Correct"))</f>
        <v>Incorrect</v>
      </c>
    </row>
    <row r="185" spans="1:6" x14ac:dyDescent="0.2">
      <c r="C185" s="104"/>
      <c r="D185" s="104"/>
      <c r="E185" s="104"/>
    </row>
    <row r="186" spans="1:6" x14ac:dyDescent="0.2">
      <c r="A186" s="35" t="s">
        <v>96</v>
      </c>
      <c r="B186" s="1" t="s">
        <v>89</v>
      </c>
      <c r="D186" s="37">
        <v>6</v>
      </c>
    </row>
    <row r="187" spans="1:6" x14ac:dyDescent="0.2">
      <c r="B187" s="1" t="s">
        <v>90</v>
      </c>
      <c r="D187" s="37">
        <v>3.5</v>
      </c>
    </row>
    <row r="188" spans="1:6" ht="13.5" thickBot="1" x14ac:dyDescent="0.25">
      <c r="B188" s="1" t="s">
        <v>94</v>
      </c>
      <c r="D188" s="37">
        <v>1.5</v>
      </c>
    </row>
    <row r="189" spans="1:6" ht="13.5" thickBot="1" x14ac:dyDescent="0.25">
      <c r="B189" s="3" t="s">
        <v>95</v>
      </c>
      <c r="D189" s="103"/>
      <c r="E189" s="85" t="str">
        <f>IF(D189&lt;10.99,"Incorrect",IF(D189&gt;11.01,"Incorrect","Correct"))</f>
        <v>Incorrect</v>
      </c>
    </row>
    <row r="190" spans="1:6" x14ac:dyDescent="0.2">
      <c r="B190" s="3"/>
      <c r="D190" s="57"/>
    </row>
    <row r="191" spans="1:6" x14ac:dyDescent="0.2">
      <c r="B191" s="123" t="s">
        <v>99</v>
      </c>
      <c r="C191" s="123"/>
      <c r="D191" s="123"/>
      <c r="E191" s="123"/>
    </row>
    <row r="192" spans="1:6" x14ac:dyDescent="0.2">
      <c r="B192" s="123"/>
      <c r="C192" s="123"/>
      <c r="D192" s="123"/>
      <c r="E192" s="123"/>
    </row>
    <row r="194" spans="1:6" ht="18" x14ac:dyDescent="0.25">
      <c r="B194" s="53" t="s">
        <v>98</v>
      </c>
    </row>
    <row r="195" spans="1:6" x14ac:dyDescent="0.2">
      <c r="B195" s="31" t="s">
        <v>59</v>
      </c>
    </row>
    <row r="197" spans="1:6" x14ac:dyDescent="0.2">
      <c r="B197" s="3" t="s">
        <v>106</v>
      </c>
    </row>
    <row r="198" spans="1:6" x14ac:dyDescent="0.2">
      <c r="A198" s="35" t="s">
        <v>22</v>
      </c>
      <c r="C198" s="158" t="s">
        <v>105</v>
      </c>
      <c r="D198" s="158"/>
      <c r="E198" s="158"/>
    </row>
    <row r="199" spans="1:6" x14ac:dyDescent="0.2">
      <c r="C199" s="56">
        <v>2000</v>
      </c>
      <c r="D199" s="56">
        <v>2100</v>
      </c>
      <c r="E199" s="56">
        <v>2200</v>
      </c>
    </row>
    <row r="200" spans="1:6" x14ac:dyDescent="0.2">
      <c r="B200" s="1" t="s">
        <v>100</v>
      </c>
      <c r="C200" s="93"/>
      <c r="D200" s="93"/>
      <c r="E200" s="93"/>
      <c r="F200" s="85" t="str">
        <f>IF(E200&lt;1199,"Incorrect",IF(E200&gt;1201,"Incorrect","Correct"))</f>
        <v>Incorrect</v>
      </c>
    </row>
    <row r="201" spans="1:6" x14ac:dyDescent="0.2">
      <c r="B201" s="1" t="s">
        <v>101</v>
      </c>
      <c r="C201" s="93"/>
      <c r="D201" s="93"/>
      <c r="E201" s="93"/>
      <c r="F201" s="85" t="str">
        <f>IF(E201&lt;483,"Incorrect",IF(E201&gt;485,"Incorrect","Correct"))</f>
        <v>Incorrect</v>
      </c>
    </row>
    <row r="202" spans="1:6" x14ac:dyDescent="0.2">
      <c r="B202" s="1" t="s">
        <v>102</v>
      </c>
      <c r="C202" s="93"/>
      <c r="D202" s="93"/>
      <c r="E202" s="93"/>
      <c r="F202" s="85" t="str">
        <f>IF(E202&lt;1683,"Incorrect",IF(E202&gt;1685,"Incorrect","Correct"))</f>
        <v>Incorrect</v>
      </c>
    </row>
    <row r="203" spans="1:6" x14ac:dyDescent="0.2">
      <c r="B203" s="1" t="s">
        <v>103</v>
      </c>
      <c r="C203" s="93"/>
      <c r="D203" s="93"/>
      <c r="E203" s="93"/>
    </row>
    <row r="204" spans="1:6" x14ac:dyDescent="0.2">
      <c r="C204" s="86" t="str">
        <f>IF(C203&lt;0.81,"Incorrect",IF(C203&gt;0.83,"Incorrect","Correct"))</f>
        <v>Incorrect</v>
      </c>
      <c r="D204" s="86" t="str">
        <f>IF(D203&lt;0.78,"Incorrect",IF(D203&gt;0.8,"Incorrect","Correct"))</f>
        <v>Incorrect</v>
      </c>
      <c r="E204" s="86" t="str">
        <f>IF(E203&lt;0.76,"Incorrect",IF(E203&gt;0.78,"Incorrect","Correct"))</f>
        <v>Incorrect</v>
      </c>
    </row>
    <row r="205" spans="1:6" x14ac:dyDescent="0.2">
      <c r="B205" s="1" t="s">
        <v>104</v>
      </c>
    </row>
    <row r="207" spans="1:6" x14ac:dyDescent="0.2">
      <c r="B207" s="3" t="s">
        <v>113</v>
      </c>
      <c r="C207" s="159" t="s">
        <v>111</v>
      </c>
      <c r="D207" s="159" t="s">
        <v>112</v>
      </c>
    </row>
    <row r="208" spans="1:6" x14ac:dyDescent="0.2">
      <c r="A208" s="35" t="s">
        <v>22</v>
      </c>
      <c r="C208" s="160"/>
      <c r="D208" s="160"/>
      <c r="E208" s="43"/>
    </row>
    <row r="209" spans="1:5" x14ac:dyDescent="0.2">
      <c r="A209" s="35"/>
      <c r="B209" s="7" t="s">
        <v>114</v>
      </c>
      <c r="C209" s="60">
        <v>1736</v>
      </c>
      <c r="D209" s="59">
        <v>4127</v>
      </c>
      <c r="E209" s="43"/>
    </row>
    <row r="210" spans="1:5" x14ac:dyDescent="0.2">
      <c r="A210" s="35"/>
      <c r="B210" s="7" t="s">
        <v>115</v>
      </c>
      <c r="C210" s="60">
        <v>1904</v>
      </c>
      <c r="D210" s="59">
        <v>4207</v>
      </c>
      <c r="E210" s="43"/>
    </row>
    <row r="211" spans="1:5" x14ac:dyDescent="0.2">
      <c r="A211" s="35"/>
      <c r="B211" s="7" t="s">
        <v>116</v>
      </c>
      <c r="C211" s="60">
        <v>2356</v>
      </c>
      <c r="D211" s="59">
        <v>5083</v>
      </c>
      <c r="E211" s="43"/>
    </row>
    <row r="212" spans="1:5" x14ac:dyDescent="0.2">
      <c r="A212" s="35"/>
      <c r="B212" s="7" t="s">
        <v>117</v>
      </c>
      <c r="C212" s="60">
        <v>960</v>
      </c>
      <c r="D212" s="59">
        <v>2857</v>
      </c>
      <c r="E212" s="43"/>
    </row>
    <row r="213" spans="1:5" x14ac:dyDescent="0.2">
      <c r="A213" s="35"/>
      <c r="B213" s="7" t="s">
        <v>118</v>
      </c>
      <c r="C213" s="60">
        <v>360</v>
      </c>
      <c r="D213" s="59">
        <v>1871</v>
      </c>
      <c r="E213" s="43"/>
    </row>
    <row r="214" spans="1:5" x14ac:dyDescent="0.2">
      <c r="A214" s="35"/>
      <c r="B214" s="7" t="s">
        <v>119</v>
      </c>
      <c r="C214" s="60">
        <v>744</v>
      </c>
      <c r="D214" s="59">
        <v>2696</v>
      </c>
      <c r="E214" s="43"/>
    </row>
    <row r="215" spans="1:5" x14ac:dyDescent="0.2">
      <c r="A215" s="35"/>
      <c r="B215" s="7" t="s">
        <v>120</v>
      </c>
      <c r="C215" s="60">
        <v>2108</v>
      </c>
      <c r="D215" s="59">
        <v>4670</v>
      </c>
      <c r="E215" s="43"/>
    </row>
    <row r="216" spans="1:5" x14ac:dyDescent="0.2">
      <c r="A216" s="35"/>
      <c r="B216" s="7" t="s">
        <v>121</v>
      </c>
      <c r="C216" s="60">
        <v>2406</v>
      </c>
      <c r="D216" s="59">
        <v>5148</v>
      </c>
      <c r="E216" s="43"/>
    </row>
    <row r="217" spans="1:5" x14ac:dyDescent="0.2">
      <c r="A217" s="35"/>
      <c r="B217" s="7" t="s">
        <v>122</v>
      </c>
      <c r="C217" s="60">
        <v>840</v>
      </c>
      <c r="D217" s="59">
        <v>2691</v>
      </c>
      <c r="E217" s="43"/>
    </row>
    <row r="218" spans="1:5" x14ac:dyDescent="0.2">
      <c r="A218" s="35"/>
      <c r="B218" s="7" t="s">
        <v>123</v>
      </c>
      <c r="C218" s="60">
        <v>124</v>
      </c>
      <c r="D218" s="59">
        <v>1588</v>
      </c>
      <c r="E218" s="43"/>
    </row>
    <row r="219" spans="1:5" x14ac:dyDescent="0.2">
      <c r="A219" s="35"/>
      <c r="B219" s="7" t="s">
        <v>124</v>
      </c>
      <c r="C219" s="60">
        <v>720</v>
      </c>
      <c r="D219" s="59">
        <v>2454</v>
      </c>
      <c r="E219" s="43"/>
    </row>
    <row r="220" spans="1:5" x14ac:dyDescent="0.2">
      <c r="A220" s="35"/>
      <c r="B220" s="7" t="s">
        <v>125</v>
      </c>
      <c r="C220" s="60">
        <v>1364</v>
      </c>
      <c r="D220" s="59">
        <v>3529</v>
      </c>
      <c r="E220" s="43"/>
    </row>
    <row r="221" spans="1:5" x14ac:dyDescent="0.2">
      <c r="A221" s="35"/>
      <c r="C221" s="58"/>
      <c r="D221" s="58"/>
      <c r="E221" s="43"/>
    </row>
    <row r="222" spans="1:5" x14ac:dyDescent="0.2">
      <c r="B222" s="4" t="s">
        <v>126</v>
      </c>
      <c r="C222" s="96"/>
      <c r="D222" s="95"/>
      <c r="E222" s="85" t="str">
        <f>IF(D222&lt;5147,"Incorrect",IF(D222&gt;5149,"Incorrect","Correct"))</f>
        <v>Incorrect</v>
      </c>
    </row>
    <row r="223" spans="1:5" x14ac:dyDescent="0.2">
      <c r="B223" s="4" t="s">
        <v>127</v>
      </c>
      <c r="C223" s="96"/>
      <c r="D223" s="95"/>
      <c r="E223" s="85" t="str">
        <f>IF(D223&lt;1587,"Incorrect",IF(D223&gt;1589,"Incorrect","Correct"))</f>
        <v>Incorrect</v>
      </c>
    </row>
    <row r="224" spans="1:5" x14ac:dyDescent="0.2">
      <c r="B224" s="1" t="s">
        <v>107</v>
      </c>
      <c r="C224" s="96"/>
      <c r="D224" s="95"/>
      <c r="E224" s="37"/>
    </row>
    <row r="225" spans="1:5" x14ac:dyDescent="0.2">
      <c r="C225" s="86" t="str">
        <f>IF(C224&lt;2280,"Incorrect",IF(C224&gt;2284,"Incorrect","Correct"))</f>
        <v>Incorrect</v>
      </c>
      <c r="D225" s="86" t="str">
        <f>IF(D224&lt;3558,"Incorrect",IF(D224&gt;3562,"Incorrect","Correct"))</f>
        <v>Incorrect</v>
      </c>
    </row>
    <row r="226" spans="1:5" x14ac:dyDescent="0.2">
      <c r="B226" s="1" t="s">
        <v>108</v>
      </c>
      <c r="C226" s="93"/>
      <c r="D226" s="85" t="str">
        <f>IF(C226&lt;1.55,"Incorrect",IF(C226&gt;1.57,"Incorrect","Correct"))</f>
        <v>Incorrect</v>
      </c>
    </row>
    <row r="227" spans="1:5" x14ac:dyDescent="0.2">
      <c r="B227" s="4" t="s">
        <v>128</v>
      </c>
      <c r="C227" s="95"/>
      <c r="D227" s="85" t="str">
        <f>IF(C227&lt;5147,"Incorrect",IF(C227&gt;5149,"Incorrect","Correct"))</f>
        <v>Incorrect</v>
      </c>
    </row>
    <row r="228" spans="1:5" x14ac:dyDescent="0.2">
      <c r="B228" s="4" t="s">
        <v>109</v>
      </c>
      <c r="C228" s="95"/>
      <c r="D228" s="85" t="str">
        <f>IF(C228&lt;3752,"Incorrect",IF(C228&gt;3754,"Incorrect","Correct"))</f>
        <v>Incorrect</v>
      </c>
    </row>
    <row r="229" spans="1:5" x14ac:dyDescent="0.2">
      <c r="B229" s="1" t="s">
        <v>110</v>
      </c>
      <c r="C229" s="110"/>
      <c r="D229" s="85" t="str">
        <f>IF(C229&lt;1394,"Incorrect",IF(C229&gt;1395,"Incorrect","Correct"))</f>
        <v>Incorrect</v>
      </c>
    </row>
    <row r="230" spans="1:5" x14ac:dyDescent="0.2">
      <c r="C230" s="104"/>
      <c r="D230" s="104"/>
      <c r="E230" s="104"/>
    </row>
    <row r="231" spans="1:5" x14ac:dyDescent="0.2">
      <c r="B231" s="3" t="s">
        <v>132</v>
      </c>
      <c r="C231" s="104"/>
      <c r="D231" s="104"/>
      <c r="E231" s="104"/>
    </row>
    <row r="232" spans="1:5" x14ac:dyDescent="0.2">
      <c r="B232" s="161" t="s">
        <v>133</v>
      </c>
      <c r="C232" s="161"/>
      <c r="D232" s="161"/>
      <c r="E232" s="161"/>
    </row>
    <row r="233" spans="1:5" x14ac:dyDescent="0.2">
      <c r="A233" s="35"/>
      <c r="B233" s="161"/>
      <c r="C233" s="161"/>
      <c r="D233" s="161"/>
      <c r="E233" s="161"/>
    </row>
    <row r="234" spans="1:5" x14ac:dyDescent="0.2">
      <c r="A234" s="35"/>
      <c r="C234" s="40"/>
      <c r="D234" s="40"/>
      <c r="E234" s="40"/>
    </row>
    <row r="235" spans="1:5" x14ac:dyDescent="0.2">
      <c r="A235" s="35" t="s">
        <v>22</v>
      </c>
      <c r="B235" s="156" t="s">
        <v>134</v>
      </c>
      <c r="C235" s="156"/>
      <c r="D235" s="156"/>
      <c r="E235" s="40"/>
    </row>
    <row r="236" spans="1:5" x14ac:dyDescent="0.2">
      <c r="A236" s="35"/>
      <c r="B236" s="157" t="s">
        <v>135</v>
      </c>
      <c r="C236" s="157"/>
      <c r="D236" s="157"/>
      <c r="E236" s="40"/>
    </row>
    <row r="237" spans="1:5" x14ac:dyDescent="0.2">
      <c r="A237" s="35"/>
      <c r="B237" s="40"/>
      <c r="C237" s="40"/>
      <c r="D237" s="40"/>
      <c r="E237" s="40"/>
    </row>
    <row r="238" spans="1:5" x14ac:dyDescent="0.2">
      <c r="B238" s="1" t="s">
        <v>129</v>
      </c>
      <c r="C238" s="104"/>
      <c r="D238" s="110"/>
    </row>
    <row r="239" spans="1:5" x14ac:dyDescent="0.2">
      <c r="B239" s="1" t="s">
        <v>4</v>
      </c>
      <c r="C239" s="104"/>
      <c r="D239" s="111"/>
    </row>
    <row r="240" spans="1:5" x14ac:dyDescent="0.2">
      <c r="B240" s="4" t="s">
        <v>136</v>
      </c>
      <c r="C240" s="110"/>
      <c r="D240" s="111"/>
    </row>
    <row r="241" spans="1:5" x14ac:dyDescent="0.2">
      <c r="B241" s="4" t="s">
        <v>138</v>
      </c>
      <c r="C241" s="110"/>
      <c r="D241" s="111"/>
    </row>
    <row r="242" spans="1:5" x14ac:dyDescent="0.2">
      <c r="B242" s="4" t="s">
        <v>137</v>
      </c>
      <c r="C242" s="110"/>
      <c r="D242" s="111"/>
    </row>
    <row r="243" spans="1:5" x14ac:dyDescent="0.2">
      <c r="B243" s="1" t="s">
        <v>4</v>
      </c>
      <c r="C243" s="104"/>
      <c r="D243" s="110"/>
      <c r="E243" s="85" t="str">
        <f>IF(D243&lt;89999,"Incorrect",IF(D243&gt;90001,"Incorrect","Correct"))</f>
        <v>Incorrect</v>
      </c>
    </row>
    <row r="244" spans="1:5" x14ac:dyDescent="0.2">
      <c r="B244" s="1" t="s">
        <v>130</v>
      </c>
      <c r="C244" s="104"/>
      <c r="D244" s="110"/>
      <c r="E244" s="85" t="str">
        <f>IF(D244&lt;59999,"Incorrect",IF(D244&gt;60001,"Incorrect","Correct"))</f>
        <v>Incorrect</v>
      </c>
    </row>
    <row r="245" spans="1:5" x14ac:dyDescent="0.2">
      <c r="B245" s="1" t="s">
        <v>11</v>
      </c>
      <c r="C245" s="104"/>
      <c r="D245" s="111"/>
      <c r="E245" s="61"/>
    </row>
    <row r="246" spans="1:5" x14ac:dyDescent="0.2">
      <c r="B246" s="4" t="s">
        <v>140</v>
      </c>
      <c r="C246" s="110"/>
      <c r="D246" s="111"/>
    </row>
    <row r="247" spans="1:5" x14ac:dyDescent="0.2">
      <c r="B247" s="4" t="s">
        <v>141</v>
      </c>
      <c r="C247" s="110"/>
      <c r="D247" s="111"/>
    </row>
    <row r="248" spans="1:5" x14ac:dyDescent="0.2">
      <c r="B248" s="4" t="s">
        <v>139</v>
      </c>
      <c r="C248" s="104"/>
      <c r="D248" s="110"/>
      <c r="E248" s="85" t="str">
        <f>IF(D248&lt;51999,"Incorrect",IF(D248&gt;52001,"Incorrect","Correct"))</f>
        <v>Incorrect</v>
      </c>
    </row>
    <row r="249" spans="1:5" x14ac:dyDescent="0.2">
      <c r="B249" s="1" t="s">
        <v>131</v>
      </c>
      <c r="C249" s="104"/>
      <c r="D249" s="110"/>
      <c r="E249" s="85" t="str">
        <f>IF(D249&lt;7997,"Incorrect",IF(D249&gt;8003,"Incorrect","Correct"))</f>
        <v>Incorrect</v>
      </c>
    </row>
    <row r="250" spans="1:5" x14ac:dyDescent="0.2">
      <c r="B250" s="10"/>
      <c r="D250" s="111"/>
    </row>
    <row r="251" spans="1:5" x14ac:dyDescent="0.2">
      <c r="B251" s="10"/>
      <c r="D251" s="111"/>
    </row>
    <row r="252" spans="1:5" x14ac:dyDescent="0.2">
      <c r="A252" s="35" t="s">
        <v>23</v>
      </c>
      <c r="B252" s="156" t="s">
        <v>143</v>
      </c>
      <c r="C252" s="156"/>
      <c r="D252" s="156"/>
    </row>
    <row r="253" spans="1:5" x14ac:dyDescent="0.2">
      <c r="B253" s="156" t="s">
        <v>135</v>
      </c>
      <c r="C253" s="156"/>
      <c r="D253" s="156"/>
    </row>
    <row r="254" spans="1:5" x14ac:dyDescent="0.2">
      <c r="B254" s="63"/>
      <c r="C254" s="63"/>
      <c r="D254" s="63"/>
    </row>
    <row r="255" spans="1:5" x14ac:dyDescent="0.2">
      <c r="B255" s="1" t="s">
        <v>129</v>
      </c>
      <c r="C255" s="104"/>
      <c r="D255" s="110"/>
    </row>
    <row r="256" spans="1:5" x14ac:dyDescent="0.2">
      <c r="B256" s="1" t="s">
        <v>15</v>
      </c>
      <c r="C256" s="104"/>
      <c r="D256" s="111"/>
    </row>
    <row r="257" spans="2:14" x14ac:dyDescent="0.2">
      <c r="B257" s="4" t="s">
        <v>145</v>
      </c>
      <c r="C257" s="104"/>
      <c r="D257" s="104"/>
    </row>
    <row r="258" spans="2:14" x14ac:dyDescent="0.2">
      <c r="B258" s="4" t="s">
        <v>136</v>
      </c>
      <c r="C258" s="110"/>
      <c r="D258" s="111"/>
    </row>
    <row r="259" spans="2:14" x14ac:dyDescent="0.2">
      <c r="B259" s="4" t="s">
        <v>138</v>
      </c>
      <c r="C259" s="110"/>
      <c r="D259" s="111"/>
    </row>
    <row r="260" spans="2:14" x14ac:dyDescent="0.2">
      <c r="B260" s="4" t="s">
        <v>137</v>
      </c>
      <c r="C260" s="110"/>
      <c r="D260" s="111"/>
    </row>
    <row r="261" spans="2:14" x14ac:dyDescent="0.2">
      <c r="B261" s="1" t="s">
        <v>4</v>
      </c>
      <c r="C261" s="104"/>
      <c r="D261" s="110"/>
      <c r="E261" s="85" t="str">
        <f>IF(D261&lt;89999,"Incorrect",IF(D261&gt;90001,"Incorrect","Correct"))</f>
        <v>Incorrect</v>
      </c>
    </row>
    <row r="262" spans="2:14" x14ac:dyDescent="0.2">
      <c r="B262" s="4" t="s">
        <v>140</v>
      </c>
      <c r="C262" s="95"/>
      <c r="D262" s="112"/>
    </row>
    <row r="263" spans="2:14" x14ac:dyDescent="0.2">
      <c r="B263" s="4" t="s">
        <v>141</v>
      </c>
      <c r="C263" s="95"/>
      <c r="D263" s="104"/>
    </row>
    <row r="264" spans="2:14" x14ac:dyDescent="0.2">
      <c r="B264" s="4" t="s">
        <v>144</v>
      </c>
      <c r="C264" s="112"/>
      <c r="D264" s="97"/>
      <c r="E264" s="85" t="str">
        <f>IF(D264&lt;11999,"Incorrect",IF(D264&gt;12002,"Incorrect","Correct"))</f>
        <v>Incorrect</v>
      </c>
    </row>
    <row r="265" spans="2:14" x14ac:dyDescent="0.2">
      <c r="B265" s="1" t="s">
        <v>142</v>
      </c>
      <c r="C265" s="112"/>
      <c r="D265" s="95"/>
      <c r="E265" s="85" t="str">
        <f>IF(D265&lt;47999,"Incorrect",IF(D265&gt;48001,"Incorrect","Correct"))</f>
        <v>Incorrect</v>
      </c>
    </row>
    <row r="266" spans="2:14" x14ac:dyDescent="0.2">
      <c r="B266" s="1" t="s">
        <v>17</v>
      </c>
      <c r="C266" s="112"/>
      <c r="D266" s="112"/>
    </row>
    <row r="267" spans="2:14" x14ac:dyDescent="0.2">
      <c r="B267" s="4" t="s">
        <v>146</v>
      </c>
      <c r="C267" s="95"/>
      <c r="D267" s="112"/>
    </row>
    <row r="268" spans="2:14" x14ac:dyDescent="0.2">
      <c r="B268" s="4" t="s">
        <v>147</v>
      </c>
      <c r="C268" s="95"/>
      <c r="D268" s="112"/>
      <c r="N268" s="104"/>
    </row>
    <row r="269" spans="2:14" x14ac:dyDescent="0.2">
      <c r="B269" s="4" t="s">
        <v>148</v>
      </c>
      <c r="C269" s="112"/>
      <c r="D269" s="95"/>
      <c r="E269" s="85" t="str">
        <f>IF(D269&lt;39999,"Incorrect",IF(D269&gt;40001,"Incorrect","Correct"))</f>
        <v>Incorrect</v>
      </c>
    </row>
    <row r="270" spans="2:14" x14ac:dyDescent="0.2">
      <c r="B270" s="1" t="s">
        <v>131</v>
      </c>
      <c r="C270" s="112"/>
      <c r="D270" s="95"/>
      <c r="E270" s="85" t="str">
        <f>IF(D270&lt;7999,"Incorrect",IF(D270&gt;8001,"Incorrect","Correct"))</f>
        <v>Incorrect</v>
      </c>
    </row>
    <row r="271" spans="2:14" x14ac:dyDescent="0.2">
      <c r="B271" s="10"/>
      <c r="C271" s="104"/>
      <c r="D271" s="104"/>
    </row>
    <row r="272" spans="2:14" x14ac:dyDescent="0.2">
      <c r="B272" s="10"/>
      <c r="C272" s="104"/>
      <c r="D272" s="104"/>
    </row>
    <row r="273" spans="1:5" x14ac:dyDescent="0.2">
      <c r="A273" s="35" t="s">
        <v>61</v>
      </c>
      <c r="B273" s="4" t="s">
        <v>149</v>
      </c>
      <c r="C273" s="104"/>
      <c r="D273" s="96"/>
    </row>
    <row r="274" spans="1:5" x14ac:dyDescent="0.2">
      <c r="B274" s="4" t="s">
        <v>150</v>
      </c>
      <c r="C274" s="104"/>
      <c r="D274" s="113"/>
    </row>
    <row r="275" spans="1:5" x14ac:dyDescent="0.2">
      <c r="B275" s="125" t="s">
        <v>151</v>
      </c>
      <c r="C275" s="125"/>
      <c r="D275" s="120"/>
    </row>
    <row r="276" spans="1:5" x14ac:dyDescent="0.2">
      <c r="B276" s="125"/>
      <c r="C276" s="125"/>
      <c r="D276" s="113"/>
      <c r="E276" s="85" t="str">
        <f>IF(D276&lt;239,"Incorrect",IF(D276&gt;241,"Incorrect","Correct"))</f>
        <v>Incorrect</v>
      </c>
    </row>
    <row r="277" spans="1:5" x14ac:dyDescent="0.2">
      <c r="B277" s="64"/>
      <c r="C277" s="64"/>
      <c r="D277" s="64"/>
      <c r="E277" s="64"/>
    </row>
    <row r="278" spans="1:5" ht="18" x14ac:dyDescent="0.25">
      <c r="B278" s="53" t="s">
        <v>152</v>
      </c>
      <c r="D278" s="64"/>
      <c r="E278" s="64"/>
    </row>
    <row r="280" spans="1:5" x14ac:dyDescent="0.2">
      <c r="B280" s="3" t="s">
        <v>153</v>
      </c>
    </row>
    <row r="281" spans="1:5" x14ac:dyDescent="0.2">
      <c r="B281" s="3"/>
    </row>
    <row r="282" spans="1:5" ht="12.75" customHeight="1" x14ac:dyDescent="0.2">
      <c r="B282" s="125" t="s">
        <v>165</v>
      </c>
      <c r="C282" s="125"/>
      <c r="D282" s="125"/>
      <c r="E282" s="125"/>
    </row>
    <row r="283" spans="1:5" x14ac:dyDescent="0.2">
      <c r="B283" s="125"/>
      <c r="C283" s="125"/>
      <c r="D283" s="125"/>
      <c r="E283" s="125"/>
    </row>
    <row r="284" spans="1:5" x14ac:dyDescent="0.2">
      <c r="B284" s="125"/>
      <c r="C284" s="125"/>
      <c r="D284" s="125"/>
      <c r="E284" s="125"/>
    </row>
    <row r="285" spans="1:5" x14ac:dyDescent="0.2">
      <c r="B285" s="125"/>
      <c r="C285" s="125"/>
      <c r="D285" s="125"/>
      <c r="E285" s="125"/>
    </row>
    <row r="286" spans="1:5" x14ac:dyDescent="0.2">
      <c r="B286" s="62"/>
      <c r="C286" s="62"/>
      <c r="D286" s="62"/>
      <c r="E286" s="62"/>
    </row>
    <row r="287" spans="1:5" x14ac:dyDescent="0.2">
      <c r="B287" s="4" t="s">
        <v>154</v>
      </c>
      <c r="C287" s="4" t="s">
        <v>158</v>
      </c>
    </row>
    <row r="288" spans="1:5" x14ac:dyDescent="0.2">
      <c r="B288" s="4" t="s">
        <v>155</v>
      </c>
      <c r="C288" s="4" t="s">
        <v>159</v>
      </c>
    </row>
    <row r="289" spans="2:5" x14ac:dyDescent="0.2">
      <c r="B289" s="4" t="s">
        <v>156</v>
      </c>
      <c r="C289" s="4" t="s">
        <v>160</v>
      </c>
    </row>
    <row r="290" spans="2:5" x14ac:dyDescent="0.2">
      <c r="B290" s="4" t="s">
        <v>157</v>
      </c>
      <c r="C290" s="4" t="s">
        <v>161</v>
      </c>
    </row>
    <row r="292" spans="2:5" x14ac:dyDescent="0.2">
      <c r="B292" s="44" t="s">
        <v>163</v>
      </c>
      <c r="C292" s="47" t="s">
        <v>162</v>
      </c>
      <c r="D292" s="47"/>
    </row>
    <row r="293" spans="2:5" x14ac:dyDescent="0.2">
      <c r="B293" s="35" t="s">
        <v>22</v>
      </c>
      <c r="C293" s="100"/>
      <c r="D293" s="85" t="str">
        <f>IF(C293&lt;3,"Incorrect",IF(C293&gt;3,"Incorrect","Correct"))</f>
        <v>Incorrect</v>
      </c>
      <c r="E293" s="41"/>
    </row>
    <row r="294" spans="2:5" x14ac:dyDescent="0.2">
      <c r="B294" s="35" t="s">
        <v>23</v>
      </c>
      <c r="C294" s="100"/>
      <c r="D294" s="85" t="str">
        <f>IF(C294&lt;8,"Incorrect",IF(C294&gt;8,"Incorrect","Correct"))</f>
        <v>Incorrect</v>
      </c>
      <c r="E294" s="41"/>
    </row>
    <row r="295" spans="2:5" x14ac:dyDescent="0.2">
      <c r="B295" s="35" t="s">
        <v>61</v>
      </c>
      <c r="C295" s="100"/>
      <c r="D295" s="85" t="str">
        <f>IF(C295&lt;5,"Incorrect",IF(C295&gt;5,"Incorrect","Correct"))</f>
        <v>Incorrect</v>
      </c>
      <c r="E295" s="41"/>
    </row>
    <row r="296" spans="2:5" x14ac:dyDescent="0.2">
      <c r="B296" s="35" t="s">
        <v>63</v>
      </c>
      <c r="C296" s="114"/>
      <c r="D296" s="85" t="s">
        <v>164</v>
      </c>
      <c r="E296" s="41"/>
    </row>
    <row r="297" spans="2:5" x14ac:dyDescent="0.2">
      <c r="B297" s="35" t="s">
        <v>64</v>
      </c>
      <c r="C297" s="100"/>
      <c r="D297" s="85" t="str">
        <f>IF(C297&lt;4,"Incorrect",IF(C297&gt;4,"Incorrect","Correct"))</f>
        <v>Incorrect</v>
      </c>
      <c r="E297" s="41"/>
    </row>
    <row r="298" spans="2:5" x14ac:dyDescent="0.2">
      <c r="B298" s="35" t="s">
        <v>68</v>
      </c>
      <c r="C298" s="100"/>
      <c r="D298" s="85" t="str">
        <f>IF(C298&lt;7,"Incorrect",IF(C298&gt;7,"Incorrect","Correct"))</f>
        <v>Incorrect</v>
      </c>
      <c r="E298" s="41"/>
    </row>
    <row r="299" spans="2:5" x14ac:dyDescent="0.2">
      <c r="B299" s="35" t="s">
        <v>70</v>
      </c>
      <c r="C299" s="100"/>
      <c r="D299" s="85" t="str">
        <f>IF(C299&lt;1,"Incorrect",IF(C299&gt;1,"Incorrect","Correct"))</f>
        <v>Incorrect</v>
      </c>
      <c r="E299" s="41"/>
    </row>
    <row r="300" spans="2:5" x14ac:dyDescent="0.2">
      <c r="B300" s="35" t="s">
        <v>74</v>
      </c>
      <c r="C300" s="100"/>
      <c r="D300" s="85" t="str">
        <f>IF(C300&lt;6,"Incorrect",IF(C300&gt;6,"Incorrect","Correct"))</f>
        <v>Incorrect</v>
      </c>
      <c r="E300" s="41"/>
    </row>
    <row r="301" spans="2:5" x14ac:dyDescent="0.2">
      <c r="B301" s="35" t="s">
        <v>76</v>
      </c>
      <c r="C301" s="100"/>
      <c r="D301" s="85" t="str">
        <f>IF(C301&lt;4,"Incorrect",IF(C301&gt;4,"Incorrect","Correct"))</f>
        <v>Incorrect</v>
      </c>
      <c r="E301" s="41"/>
    </row>
    <row r="302" spans="2:5" x14ac:dyDescent="0.2">
      <c r="B302" s="35" t="s">
        <v>77</v>
      </c>
      <c r="C302" s="100"/>
      <c r="D302" s="85" t="str">
        <f>IF(C302&lt;7,"Incorrect",IF(C302&gt;7,"Incorrect","Correct"))</f>
        <v>Incorrect</v>
      </c>
      <c r="E302" s="41"/>
    </row>
    <row r="303" spans="2:5" x14ac:dyDescent="0.2">
      <c r="B303" s="35" t="s">
        <v>79</v>
      </c>
      <c r="C303" s="114"/>
      <c r="D303" s="85" t="s">
        <v>164</v>
      </c>
      <c r="E303" s="41"/>
    </row>
    <row r="304" spans="2:5" x14ac:dyDescent="0.2">
      <c r="B304" s="35" t="s">
        <v>82</v>
      </c>
      <c r="C304" s="100"/>
      <c r="D304" s="85" t="str">
        <f>IF(C304&lt;2,"Incorrect",IF(C304&gt;2,"Incorrect","Correct"))</f>
        <v>Incorrect</v>
      </c>
      <c r="E304" s="41"/>
    </row>
    <row r="306" spans="1:10" x14ac:dyDescent="0.2">
      <c r="B306" s="3" t="s">
        <v>192</v>
      </c>
    </row>
    <row r="307" spans="1:10" x14ac:dyDescent="0.2">
      <c r="B307" s="4" t="s">
        <v>193</v>
      </c>
    </row>
    <row r="308" spans="1:10" x14ac:dyDescent="0.2">
      <c r="C308" s="128" t="s">
        <v>186</v>
      </c>
      <c r="D308" s="128"/>
      <c r="E308" s="128"/>
      <c r="G308" s="128" t="s">
        <v>187</v>
      </c>
      <c r="H308" s="128"/>
      <c r="I308" s="128"/>
    </row>
    <row r="309" spans="1:10" x14ac:dyDescent="0.2">
      <c r="A309" s="35" t="s">
        <v>22</v>
      </c>
      <c r="C309" s="70" t="s">
        <v>188</v>
      </c>
      <c r="D309" s="126" t="s">
        <v>189</v>
      </c>
      <c r="E309" s="127"/>
      <c r="G309" s="70" t="s">
        <v>188</v>
      </c>
      <c r="H309" s="126" t="s">
        <v>189</v>
      </c>
      <c r="I309" s="127"/>
    </row>
    <row r="310" spans="1:10" x14ac:dyDescent="0.2">
      <c r="C310" s="69"/>
      <c r="D310" s="71" t="s">
        <v>190</v>
      </c>
      <c r="E310" s="71" t="s">
        <v>191</v>
      </c>
      <c r="G310" s="69"/>
      <c r="H310" s="72" t="s">
        <v>190</v>
      </c>
      <c r="I310" s="73" t="s">
        <v>191</v>
      </c>
    </row>
    <row r="311" spans="1:10" x14ac:dyDescent="0.2">
      <c r="B311" s="3" t="s">
        <v>166</v>
      </c>
      <c r="C311" s="65"/>
      <c r="D311" s="121"/>
      <c r="E311" s="121"/>
      <c r="F311" s="65"/>
      <c r="G311" s="65"/>
      <c r="H311" s="121"/>
      <c r="I311" s="121"/>
    </row>
    <row r="312" spans="1:10" s="37" customFormat="1" x14ac:dyDescent="0.2">
      <c r="B312" s="55" t="s">
        <v>177</v>
      </c>
      <c r="C312" s="74">
        <v>70</v>
      </c>
      <c r="D312" s="115"/>
      <c r="E312" s="115"/>
      <c r="F312" s="65"/>
      <c r="G312" s="77">
        <v>120</v>
      </c>
      <c r="H312" s="115"/>
      <c r="I312" s="115"/>
      <c r="J312" s="85" t="str">
        <f>IF(I312&lt;0.202,"Incorrect",IF(I312&gt;0.204,"Incorrect","Correct"))</f>
        <v>Incorrect</v>
      </c>
    </row>
    <row r="313" spans="1:10" s="37" customFormat="1" x14ac:dyDescent="0.2">
      <c r="B313" s="55" t="s">
        <v>178</v>
      </c>
      <c r="C313" s="74">
        <v>0</v>
      </c>
      <c r="D313" s="115"/>
      <c r="E313" s="115"/>
      <c r="F313" s="65"/>
      <c r="G313" s="77">
        <v>10</v>
      </c>
      <c r="H313" s="115"/>
      <c r="I313" s="115"/>
      <c r="J313" s="85" t="str">
        <f>IF(I313&lt;0.016,"Incorrect",IF(I313&gt;0.018,"Incorrect","Correct"))</f>
        <v>Incorrect</v>
      </c>
    </row>
    <row r="314" spans="1:10" s="37" customFormat="1" x14ac:dyDescent="0.2">
      <c r="B314" s="55" t="s">
        <v>179</v>
      </c>
      <c r="C314" s="75">
        <v>0</v>
      </c>
      <c r="D314" s="115"/>
      <c r="E314" s="115"/>
      <c r="F314" s="65"/>
      <c r="G314" s="77">
        <v>20</v>
      </c>
      <c r="H314" s="115"/>
      <c r="I314" s="115"/>
      <c r="J314" s="85" t="str">
        <f>IF(I314&lt;0.033,"Incorrect",IF(I314&gt;0.035,"Incorrect","Correct"))</f>
        <v>Incorrect</v>
      </c>
    </row>
    <row r="315" spans="1:10" s="37" customFormat="1" x14ac:dyDescent="0.2">
      <c r="B315" s="66" t="s">
        <v>167</v>
      </c>
      <c r="C315" s="74">
        <f>SUM(C312:C314)</f>
        <v>70</v>
      </c>
      <c r="D315" s="115"/>
      <c r="E315" s="115"/>
      <c r="F315" s="65"/>
      <c r="G315" s="77">
        <f>SUM(G312:G314)</f>
        <v>150</v>
      </c>
      <c r="H315" s="115"/>
      <c r="I315" s="115"/>
    </row>
    <row r="316" spans="1:10" s="37" customFormat="1" x14ac:dyDescent="0.2">
      <c r="C316" s="74"/>
      <c r="D316" s="86" t="str">
        <f>IF(D315&lt;0.0165,"Incorrect",IF(D315&gt;0.0175,"Incorrect","Correct"))</f>
        <v>Incorrect</v>
      </c>
      <c r="E316" s="86" t="str">
        <f>IF(E315&lt;0.1035,"Incorrect",IF(E315&gt;0.1045,"Incorrect","Correct"))</f>
        <v>Incorrect</v>
      </c>
      <c r="F316" s="65"/>
      <c r="G316" s="74"/>
      <c r="H316" s="86" t="str">
        <f>IF(H315&lt;0.03,"Incorrect",IF(H315&gt;0.032,"Incorrect","Correct"))</f>
        <v>Incorrect</v>
      </c>
      <c r="I316" s="86" t="str">
        <f>IF(I315&lt;0.253,"Incorrect",IF(I315&gt;0.255,"Incorrect","Correct"))</f>
        <v>Incorrect</v>
      </c>
    </row>
    <row r="317" spans="1:10" s="37" customFormat="1" x14ac:dyDescent="0.2">
      <c r="B317" s="66" t="s">
        <v>168</v>
      </c>
      <c r="C317" s="74"/>
      <c r="D317" s="121"/>
      <c r="E317" s="121"/>
      <c r="F317" s="65"/>
      <c r="G317" s="74"/>
      <c r="H317" s="121"/>
      <c r="I317" s="121"/>
    </row>
    <row r="318" spans="1:10" s="37" customFormat="1" x14ac:dyDescent="0.2">
      <c r="B318" s="55" t="s">
        <v>180</v>
      </c>
      <c r="C318" s="76">
        <v>20</v>
      </c>
      <c r="D318" s="115"/>
      <c r="E318" s="115"/>
      <c r="F318" s="65"/>
      <c r="G318" s="76">
        <v>40</v>
      </c>
      <c r="H318" s="115"/>
      <c r="I318" s="115"/>
    </row>
    <row r="319" spans="1:10" s="37" customFormat="1" x14ac:dyDescent="0.2">
      <c r="B319" s="55" t="s">
        <v>181</v>
      </c>
      <c r="C319" s="76">
        <v>80</v>
      </c>
      <c r="D319" s="115"/>
      <c r="E319" s="115"/>
      <c r="F319" s="65"/>
      <c r="G319" s="77">
        <v>90</v>
      </c>
      <c r="H319" s="115"/>
      <c r="I319" s="115"/>
    </row>
    <row r="320" spans="1:10" s="37" customFormat="1" x14ac:dyDescent="0.2">
      <c r="B320" s="66" t="s">
        <v>169</v>
      </c>
      <c r="C320" s="76">
        <f>SUM(C318:C319)</f>
        <v>100</v>
      </c>
      <c r="D320" s="115"/>
      <c r="E320" s="115"/>
      <c r="F320" s="65"/>
      <c r="G320" s="77">
        <f>SUM(G317:G319)</f>
        <v>130</v>
      </c>
      <c r="H320" s="115"/>
      <c r="I320" s="115"/>
    </row>
    <row r="321" spans="2:9" s="37" customFormat="1" x14ac:dyDescent="0.2">
      <c r="C321" s="76"/>
      <c r="D321" s="86" t="str">
        <f>IF(D320&lt;0.023,"Incorrect",IF(D320&gt;0.025,"Incorrect","Correct"))</f>
        <v>Incorrect</v>
      </c>
      <c r="E321" s="86" t="str">
        <f>IF(E320&lt;0.148,"Incorrect",IF(E320&gt;0.15,"Incorrect","Correct"))</f>
        <v>Incorrect</v>
      </c>
      <c r="F321" s="65"/>
      <c r="G321" s="76"/>
      <c r="H321" s="86" t="str">
        <f>IF(H320&lt;0.026,"Incorrect",IF(H320&gt;0.028,"Incorrect","Correct"))</f>
        <v>Incorrect</v>
      </c>
      <c r="I321" s="86" t="str">
        <f>IF(I320&lt;0.219,"Incorrect",IF(I320&gt;0.221,"Incorrect","Correct"))</f>
        <v>Incorrect</v>
      </c>
    </row>
    <row r="322" spans="2:9" s="37" customFormat="1" x14ac:dyDescent="0.2">
      <c r="B322" s="66" t="s">
        <v>170</v>
      </c>
      <c r="C322" s="76"/>
      <c r="D322" s="122"/>
      <c r="E322" s="122"/>
      <c r="F322" s="65"/>
      <c r="G322" s="76"/>
      <c r="H322" s="122"/>
      <c r="I322" s="122"/>
    </row>
    <row r="323" spans="2:9" s="37" customFormat="1" x14ac:dyDescent="0.2">
      <c r="B323" s="55" t="s">
        <v>182</v>
      </c>
      <c r="C323" s="76">
        <v>50</v>
      </c>
      <c r="D323" s="115"/>
      <c r="E323" s="115"/>
      <c r="F323" s="65"/>
      <c r="G323" s="76">
        <v>130</v>
      </c>
      <c r="H323" s="115"/>
      <c r="I323" s="115"/>
    </row>
    <row r="324" spans="2:9" s="37" customFormat="1" x14ac:dyDescent="0.2">
      <c r="B324" s="55" t="s">
        <v>183</v>
      </c>
      <c r="C324" s="76">
        <v>40</v>
      </c>
      <c r="D324" s="115"/>
      <c r="E324" s="115"/>
      <c r="F324" s="65"/>
      <c r="G324" s="76">
        <v>70</v>
      </c>
      <c r="H324" s="115"/>
      <c r="I324" s="115"/>
    </row>
    <row r="325" spans="2:9" s="37" customFormat="1" x14ac:dyDescent="0.2">
      <c r="B325" s="66" t="s">
        <v>171</v>
      </c>
      <c r="C325" s="76">
        <f>SUM(C323:C324)</f>
        <v>90</v>
      </c>
      <c r="D325" s="115"/>
      <c r="E325" s="115"/>
      <c r="F325" s="65"/>
      <c r="G325" s="76">
        <f>SUM(G323:G324)</f>
        <v>200</v>
      </c>
      <c r="H325" s="115"/>
      <c r="I325" s="115"/>
    </row>
    <row r="326" spans="2:9" s="37" customFormat="1" x14ac:dyDescent="0.2">
      <c r="C326" s="76"/>
      <c r="D326" s="86" t="str">
        <f>IF(D325&lt;0.02,"Incorrect",IF(D325&gt;0.022,"Incorrect","Correct"))</f>
        <v>Incorrect</v>
      </c>
      <c r="E326" s="86" t="str">
        <f>IF(E325&lt;0.133,"Incorrect",IF(E325&gt;0.135,"Incorrect","Correct"))</f>
        <v>Incorrect</v>
      </c>
      <c r="F326" s="65"/>
      <c r="G326" s="76"/>
      <c r="H326" s="86" t="str">
        <f>IF(H325&lt;0.041,"Incorrect",IF(H325&gt;0.043,"Incorrect","Correct"))</f>
        <v>Incorrect</v>
      </c>
      <c r="I326" s="86" t="str">
        <f>IF(I325&lt;0.338,"Incorrect",IF(I325&gt;0.34,"Incorrect","Correct"))</f>
        <v>Incorrect</v>
      </c>
    </row>
    <row r="327" spans="2:9" s="37" customFormat="1" x14ac:dyDescent="0.2">
      <c r="B327" s="66" t="s">
        <v>172</v>
      </c>
      <c r="C327" s="76"/>
      <c r="D327" s="122"/>
      <c r="E327" s="122"/>
      <c r="F327" s="65"/>
      <c r="G327" s="76"/>
      <c r="H327" s="122"/>
      <c r="I327" s="122"/>
    </row>
    <row r="328" spans="2:9" s="37" customFormat="1" x14ac:dyDescent="0.2">
      <c r="B328" s="55" t="s">
        <v>184</v>
      </c>
      <c r="C328" s="76">
        <v>90</v>
      </c>
      <c r="D328" s="115"/>
      <c r="E328" s="115"/>
      <c r="F328" s="65"/>
      <c r="G328" s="76">
        <v>30</v>
      </c>
      <c r="H328" s="115"/>
      <c r="I328" s="115"/>
    </row>
    <row r="329" spans="2:9" s="37" customFormat="1" x14ac:dyDescent="0.2">
      <c r="B329" s="55" t="s">
        <v>185</v>
      </c>
      <c r="C329" s="76">
        <v>320</v>
      </c>
      <c r="D329" s="115"/>
      <c r="E329" s="115"/>
      <c r="F329" s="65"/>
      <c r="G329" s="76">
        <v>80</v>
      </c>
      <c r="H329" s="115"/>
      <c r="I329" s="115"/>
    </row>
    <row r="330" spans="2:9" s="37" customFormat="1" x14ac:dyDescent="0.2">
      <c r="B330" s="66" t="s">
        <v>173</v>
      </c>
      <c r="C330" s="76">
        <f>SUM(C328:C329)</f>
        <v>410</v>
      </c>
      <c r="D330" s="115"/>
      <c r="E330" s="115"/>
      <c r="F330" s="65"/>
      <c r="G330" s="76">
        <f>SUM(G328:G329)</f>
        <v>110</v>
      </c>
      <c r="H330" s="115"/>
      <c r="I330" s="115"/>
    </row>
    <row r="331" spans="2:9" s="37" customFormat="1" x14ac:dyDescent="0.2">
      <c r="C331" s="76"/>
      <c r="D331" s="86" t="str">
        <f>IF(D330&lt;0.097,"Incorrect",IF(D330&gt;0.099,"Incorrect","Correct"))</f>
        <v>Incorrect</v>
      </c>
      <c r="E331" s="86" t="str">
        <f>IF(E330&lt;0.611,"Incorrect",IF(E330&gt;0.613,"Incorrect","Correct"))</f>
        <v>Incorrect</v>
      </c>
      <c r="F331" s="65"/>
      <c r="G331" s="76"/>
      <c r="H331" s="86" t="str">
        <f>IF(H330&lt;0.022,"Incorrect",IF(H330&gt;0.024,"Incorrect","Correct"))</f>
        <v>Incorrect</v>
      </c>
      <c r="I331" s="86" t="str">
        <f>IF(I330&lt;0.185,"Incorrect",IF(I330&gt;0.187,"Incorrect","Correct"))</f>
        <v>Incorrect</v>
      </c>
    </row>
    <row r="332" spans="2:9" s="37" customFormat="1" x14ac:dyDescent="0.2">
      <c r="B332" s="66" t="s">
        <v>174</v>
      </c>
      <c r="C332" s="76">
        <v>670</v>
      </c>
      <c r="D332" s="115"/>
      <c r="E332" s="115"/>
      <c r="F332" s="65"/>
      <c r="G332" s="76">
        <f>G315+G320+G325+G330</f>
        <v>590</v>
      </c>
      <c r="H332" s="115"/>
      <c r="I332" s="115"/>
    </row>
    <row r="333" spans="2:9" s="37" customFormat="1" x14ac:dyDescent="0.2">
      <c r="C333" s="76"/>
      <c r="D333" s="86" t="str">
        <f>IF(D332&lt;0.159,"Incorrect",IF(D332&gt;0.161,"Incorrect","Correct"))</f>
        <v>Incorrect</v>
      </c>
      <c r="E333" s="86" t="str">
        <f>IF(E332&lt;0.99,"Incorrect",IF(E332&gt;1.1,"Incorrect","Correct"))</f>
        <v>Incorrect</v>
      </c>
      <c r="F333" s="65"/>
      <c r="G333" s="76"/>
      <c r="H333" s="86" t="str">
        <f>IF(H332&lt;0.122,"Incorrect",IF(H332&gt;0.124,"Incorrect","Correct"))</f>
        <v>Incorrect</v>
      </c>
      <c r="I333" s="86" t="str">
        <f>IF(I332&lt;0.99,"Incorrect",IF(I332&gt;1.1,"Incorrect","Correct"))</f>
        <v>Incorrect</v>
      </c>
    </row>
    <row r="334" spans="2:9" s="37" customFormat="1" x14ac:dyDescent="0.2">
      <c r="B334" s="66" t="s">
        <v>175</v>
      </c>
      <c r="C334" s="76">
        <v>4200</v>
      </c>
      <c r="D334" s="68"/>
      <c r="E334" s="67"/>
      <c r="F334" s="65"/>
      <c r="G334" s="76">
        <v>4800</v>
      </c>
      <c r="H334" s="65"/>
      <c r="I334" s="65"/>
    </row>
    <row r="335" spans="2:9" x14ac:dyDescent="0.2">
      <c r="B335" s="78" t="s">
        <v>176</v>
      </c>
      <c r="C335" s="37"/>
    </row>
    <row r="336" spans="2:9" x14ac:dyDescent="0.2">
      <c r="B336" s="78"/>
      <c r="C336" s="37"/>
    </row>
    <row r="337" spans="2:9" x14ac:dyDescent="0.2">
      <c r="B337" s="4" t="s">
        <v>194</v>
      </c>
      <c r="C337" s="37"/>
    </row>
    <row r="338" spans="2:9" ht="15" x14ac:dyDescent="0.25">
      <c r="B338" s="9" t="s">
        <v>199</v>
      </c>
      <c r="C338" s="37"/>
    </row>
    <row r="339" spans="2:9" ht="14.25" customHeight="1" x14ac:dyDescent="0.2">
      <c r="B339" s="129" t="s">
        <v>205</v>
      </c>
      <c r="C339" s="130"/>
      <c r="D339" s="130"/>
      <c r="E339" s="130"/>
      <c r="F339" s="130"/>
      <c r="G339" s="130"/>
      <c r="H339" s="130"/>
      <c r="I339" s="131"/>
    </row>
    <row r="340" spans="2:9" ht="14.25" customHeight="1" x14ac:dyDescent="0.2">
      <c r="B340" s="132"/>
      <c r="C340" s="133"/>
      <c r="D340" s="133"/>
      <c r="E340" s="133"/>
      <c r="F340" s="133"/>
      <c r="G340" s="133"/>
      <c r="H340" s="133"/>
      <c r="I340" s="134"/>
    </row>
    <row r="341" spans="2:9" ht="14.25" customHeight="1" x14ac:dyDescent="0.2">
      <c r="B341" s="135"/>
      <c r="C341" s="136"/>
      <c r="D341" s="136"/>
      <c r="E341" s="136"/>
      <c r="F341" s="136"/>
      <c r="G341" s="136"/>
      <c r="H341" s="136"/>
      <c r="I341" s="137"/>
    </row>
    <row r="342" spans="2:9" ht="14.25" customHeight="1" x14ac:dyDescent="0.2">
      <c r="B342" s="80"/>
      <c r="C342" s="80"/>
      <c r="D342" s="80"/>
      <c r="E342" s="80"/>
      <c r="F342" s="80"/>
      <c r="G342" s="80"/>
      <c r="H342" s="80"/>
      <c r="I342" s="80"/>
    </row>
    <row r="343" spans="2:9" ht="14.25" customHeight="1" x14ac:dyDescent="0.2">
      <c r="B343" s="83" t="s">
        <v>195</v>
      </c>
      <c r="C343" s="80"/>
      <c r="D343" s="80"/>
      <c r="E343" s="80"/>
      <c r="F343" s="80"/>
      <c r="G343" s="80"/>
      <c r="H343" s="80"/>
      <c r="I343" s="80"/>
    </row>
    <row r="344" spans="2:9" ht="14.25" customHeight="1" x14ac:dyDescent="0.2">
      <c r="B344" s="138" t="s">
        <v>205</v>
      </c>
      <c r="C344" s="139"/>
      <c r="D344" s="139"/>
      <c r="E344" s="139"/>
      <c r="F344" s="139"/>
      <c r="G344" s="139"/>
      <c r="H344" s="139"/>
      <c r="I344" s="140"/>
    </row>
    <row r="345" spans="2:9" ht="14.25" customHeight="1" x14ac:dyDescent="0.2">
      <c r="B345" s="141"/>
      <c r="C345" s="142"/>
      <c r="D345" s="142"/>
      <c r="E345" s="142"/>
      <c r="F345" s="142"/>
      <c r="G345" s="142"/>
      <c r="H345" s="142"/>
      <c r="I345" s="143"/>
    </row>
    <row r="346" spans="2:9" ht="14.25" customHeight="1" x14ac:dyDescent="0.2">
      <c r="B346" s="144"/>
      <c r="C346" s="145"/>
      <c r="D346" s="145"/>
      <c r="E346" s="145"/>
      <c r="F346" s="145"/>
      <c r="G346" s="145"/>
      <c r="H346" s="145"/>
      <c r="I346" s="146"/>
    </row>
    <row r="347" spans="2:9" ht="14.25" customHeight="1" x14ac:dyDescent="0.2">
      <c r="B347" s="80"/>
      <c r="C347" s="80"/>
      <c r="D347" s="80"/>
      <c r="E347" s="80"/>
      <c r="F347" s="80"/>
      <c r="G347" s="80"/>
      <c r="H347" s="80"/>
      <c r="I347" s="80"/>
    </row>
    <row r="348" spans="2:9" ht="14.25" customHeight="1" x14ac:dyDescent="0.2">
      <c r="B348" s="82" t="s">
        <v>196</v>
      </c>
      <c r="C348" s="80"/>
      <c r="D348" s="80"/>
      <c r="E348" s="80"/>
      <c r="F348" s="80"/>
      <c r="G348" s="80"/>
      <c r="H348" s="80"/>
      <c r="I348" s="80"/>
    </row>
    <row r="349" spans="2:9" ht="14.25" customHeight="1" x14ac:dyDescent="0.2">
      <c r="B349" s="147" t="s">
        <v>205</v>
      </c>
      <c r="C349" s="148"/>
      <c r="D349" s="148"/>
      <c r="E349" s="148"/>
      <c r="F349" s="148"/>
      <c r="G349" s="148"/>
      <c r="H349" s="148"/>
      <c r="I349" s="149"/>
    </row>
    <row r="350" spans="2:9" x14ac:dyDescent="0.2">
      <c r="B350" s="150"/>
      <c r="C350" s="151"/>
      <c r="D350" s="151"/>
      <c r="E350" s="151"/>
      <c r="F350" s="151"/>
      <c r="G350" s="151"/>
      <c r="H350" s="151"/>
      <c r="I350" s="152"/>
    </row>
    <row r="351" spans="2:9" ht="14.25" customHeight="1" x14ac:dyDescent="0.2">
      <c r="B351" s="153"/>
      <c r="C351" s="154"/>
      <c r="D351" s="154"/>
      <c r="E351" s="154"/>
      <c r="F351" s="154"/>
      <c r="G351" s="154"/>
      <c r="H351" s="154"/>
      <c r="I351" s="155"/>
    </row>
    <row r="352" spans="2:9" x14ac:dyDescent="0.2">
      <c r="C352" s="37"/>
    </row>
    <row r="353" spans="1:9" ht="15" x14ac:dyDescent="0.25">
      <c r="B353" s="81" t="s">
        <v>197</v>
      </c>
      <c r="C353" s="37"/>
    </row>
    <row r="354" spans="1:9" ht="14.25" customHeight="1" x14ac:dyDescent="0.2">
      <c r="B354" s="138" t="s">
        <v>205</v>
      </c>
      <c r="C354" s="139"/>
      <c r="D354" s="139"/>
      <c r="E354" s="139"/>
      <c r="F354" s="139"/>
      <c r="G354" s="139"/>
      <c r="H354" s="139"/>
      <c r="I354" s="140"/>
    </row>
    <row r="355" spans="1:9" ht="14.25" customHeight="1" x14ac:dyDescent="0.2">
      <c r="B355" s="141"/>
      <c r="C355" s="142"/>
      <c r="D355" s="142"/>
      <c r="E355" s="142"/>
      <c r="F355" s="142"/>
      <c r="G355" s="142"/>
      <c r="H355" s="142"/>
      <c r="I355" s="143"/>
    </row>
    <row r="356" spans="1:9" ht="14.25" customHeight="1" x14ac:dyDescent="0.2">
      <c r="B356" s="144"/>
      <c r="C356" s="145"/>
      <c r="D356" s="145"/>
      <c r="E356" s="145"/>
      <c r="F356" s="145"/>
      <c r="G356" s="145"/>
      <c r="H356" s="145"/>
      <c r="I356" s="146"/>
    </row>
    <row r="357" spans="1:9" ht="14.25" x14ac:dyDescent="0.2">
      <c r="B357" s="79"/>
      <c r="C357" s="37"/>
    </row>
    <row r="358" spans="1:9" ht="15" x14ac:dyDescent="0.25">
      <c r="B358" s="81" t="s">
        <v>198</v>
      </c>
      <c r="C358" s="37"/>
    </row>
    <row r="359" spans="1:9" ht="14.25" customHeight="1" x14ac:dyDescent="0.2">
      <c r="B359" s="138" t="s">
        <v>205</v>
      </c>
      <c r="C359" s="139"/>
      <c r="D359" s="139"/>
      <c r="E359" s="139"/>
      <c r="F359" s="139"/>
      <c r="G359" s="139"/>
      <c r="H359" s="139"/>
      <c r="I359" s="140"/>
    </row>
    <row r="360" spans="1:9" x14ac:dyDescent="0.2">
      <c r="B360" s="141"/>
      <c r="C360" s="142"/>
      <c r="D360" s="142"/>
      <c r="E360" s="142"/>
      <c r="F360" s="142"/>
      <c r="G360" s="142"/>
      <c r="H360" s="142"/>
      <c r="I360" s="143"/>
    </row>
    <row r="361" spans="1:9" x14ac:dyDescent="0.2">
      <c r="B361" s="144"/>
      <c r="C361" s="145"/>
      <c r="D361" s="145"/>
      <c r="E361" s="145"/>
      <c r="F361" s="145"/>
      <c r="G361" s="145"/>
      <c r="H361" s="145"/>
      <c r="I361" s="146"/>
    </row>
    <row r="362" spans="1:9" x14ac:dyDescent="0.2">
      <c r="B362" s="78"/>
      <c r="C362" s="37"/>
    </row>
    <row r="363" spans="1:9" ht="14.25" x14ac:dyDescent="0.2">
      <c r="A363" s="35" t="s">
        <v>23</v>
      </c>
      <c r="B363" s="10" t="s">
        <v>200</v>
      </c>
    </row>
    <row r="364" spans="1:9" x14ac:dyDescent="0.2">
      <c r="B364" s="129" t="s">
        <v>205</v>
      </c>
      <c r="C364" s="130"/>
      <c r="D364" s="130"/>
      <c r="E364" s="130"/>
      <c r="F364" s="130"/>
      <c r="G364" s="130"/>
      <c r="H364" s="130"/>
      <c r="I364" s="131"/>
    </row>
    <row r="365" spans="1:9" x14ac:dyDescent="0.2">
      <c r="B365" s="132"/>
      <c r="C365" s="133"/>
      <c r="D365" s="133"/>
      <c r="E365" s="133"/>
      <c r="F365" s="133"/>
      <c r="G365" s="133"/>
      <c r="H365" s="133"/>
      <c r="I365" s="134"/>
    </row>
    <row r="366" spans="1:9" x14ac:dyDescent="0.2">
      <c r="B366" s="132"/>
      <c r="C366" s="133"/>
      <c r="D366" s="133"/>
      <c r="E366" s="133"/>
      <c r="F366" s="133"/>
      <c r="G366" s="133"/>
      <c r="H366" s="133"/>
      <c r="I366" s="134"/>
    </row>
    <row r="367" spans="1:9" x14ac:dyDescent="0.2">
      <c r="B367" s="132"/>
      <c r="C367" s="133"/>
      <c r="D367" s="133"/>
      <c r="E367" s="133"/>
      <c r="F367" s="133"/>
      <c r="G367" s="133"/>
      <c r="H367" s="133"/>
      <c r="I367" s="134"/>
    </row>
    <row r="368" spans="1:9" x14ac:dyDescent="0.2">
      <c r="B368" s="135"/>
      <c r="C368" s="136"/>
      <c r="D368" s="136"/>
      <c r="E368" s="136"/>
      <c r="F368" s="136"/>
      <c r="G368" s="136"/>
      <c r="H368" s="136"/>
      <c r="I368" s="137"/>
    </row>
    <row r="370" spans="2:9" x14ac:dyDescent="0.2">
      <c r="B370" s="123" t="s">
        <v>204</v>
      </c>
      <c r="C370" s="123"/>
      <c r="D370" s="123"/>
      <c r="E370" s="123"/>
      <c r="F370" s="123"/>
      <c r="G370" s="123"/>
      <c r="H370" s="123"/>
      <c r="I370" s="123"/>
    </row>
    <row r="371" spans="2:9" x14ac:dyDescent="0.2">
      <c r="B371" s="123"/>
      <c r="C371" s="123"/>
      <c r="D371" s="123"/>
      <c r="E371" s="123"/>
      <c r="F371" s="123"/>
      <c r="G371" s="123"/>
      <c r="H371" s="123"/>
      <c r="I371" s="123"/>
    </row>
    <row r="372" spans="2:9" x14ac:dyDescent="0.2">
      <c r="B372" s="123"/>
      <c r="C372" s="123"/>
      <c r="D372" s="123"/>
      <c r="E372" s="123"/>
      <c r="F372" s="123"/>
      <c r="G372" s="123"/>
      <c r="H372" s="123"/>
      <c r="I372" s="123"/>
    </row>
    <row r="374" spans="2:9" ht="18" x14ac:dyDescent="0.25">
      <c r="B374" s="124" t="s">
        <v>201</v>
      </c>
      <c r="C374" s="124"/>
      <c r="D374" s="124"/>
      <c r="E374" s="124"/>
      <c r="F374" s="124"/>
      <c r="G374" s="124"/>
      <c r="H374" s="124"/>
      <c r="I374" s="124"/>
    </row>
  </sheetData>
  <sheetProtection algorithmName="SHA-512" hashValue="Je1OEg+4cGV24xPRD1WSiQHA9EIH7Jh4uRY8t+rjXCIi5ABVmHxzZYrwjH2CJWisTC6Lgsta9Eo0aOOzAQUxdA==" saltValue="S6xE1FmU+tOCONsfXnha0g==" spinCount="100000" sheet="1" objects="1" scenarios="1"/>
  <mergeCells count="33">
    <mergeCell ref="G101:K101"/>
    <mergeCell ref="C74:E74"/>
    <mergeCell ref="B97:E98"/>
    <mergeCell ref="B106:C107"/>
    <mergeCell ref="B5:J6"/>
    <mergeCell ref="B112:E113"/>
    <mergeCell ref="B137:B138"/>
    <mergeCell ref="B140:B141"/>
    <mergeCell ref="B143:B144"/>
    <mergeCell ref="B146:B147"/>
    <mergeCell ref="B191:E192"/>
    <mergeCell ref="C198:E198"/>
    <mergeCell ref="C207:C208"/>
    <mergeCell ref="D207:D208"/>
    <mergeCell ref="B232:E233"/>
    <mergeCell ref="B253:D253"/>
    <mergeCell ref="B252:D252"/>
    <mergeCell ref="B275:C276"/>
    <mergeCell ref="B235:D235"/>
    <mergeCell ref="B236:D236"/>
    <mergeCell ref="B370:I372"/>
    <mergeCell ref="B374:I374"/>
    <mergeCell ref="B282:E285"/>
    <mergeCell ref="D309:E309"/>
    <mergeCell ref="C308:E308"/>
    <mergeCell ref="G308:I308"/>
    <mergeCell ref="H309:I309"/>
    <mergeCell ref="B364:I368"/>
    <mergeCell ref="B339:I341"/>
    <mergeCell ref="B344:I346"/>
    <mergeCell ref="B354:I356"/>
    <mergeCell ref="B359:I361"/>
    <mergeCell ref="B349:I351"/>
  </mergeCells>
  <pageMargins left="0.7" right="0.7" top="0.75" bottom="0.75" header="0.3" footer="0.3"/>
  <pageSetup orientation="portrait" r:id="rId1"/>
  <ignoredErrors>
    <ignoredError sqref="F99:XFD99 B293:B30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Ch002 Worksheet</vt:lpstr>
    </vt:vector>
  </TitlesOfParts>
  <Company>INSEAD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Joos</dc:creator>
  <cp:lastModifiedBy>Miranda Hendrickson</cp:lastModifiedBy>
  <cp:lastPrinted>2000-03-09T21:08:37Z</cp:lastPrinted>
  <dcterms:created xsi:type="dcterms:W3CDTF">1999-11-08T15:03:08Z</dcterms:created>
  <dcterms:modified xsi:type="dcterms:W3CDTF">2017-06-30T02:14:20Z</dcterms:modified>
</cp:coreProperties>
</file>